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40" windowHeight="9090" tabRatio="893" firstSheet="1" activeTab="1"/>
  </bookViews>
  <sheets>
    <sheet name="PL1 BC ĐH ĐẢNG BỘ" sheetId="1" state="hidden" r:id="rId1"/>
    <sheet name="Cac chi tieu co ban" sheetId="2" r:id="rId2"/>
    <sheet name="Điều trị 6T" sheetId="3" state="hidden" r:id="rId3"/>
    <sheet name="Tong hop cac chuong trinh" sheetId="4" r:id="rId4"/>
    <sheet name="Cong tac dieu tri" sheetId="5" r:id="rId5"/>
    <sheet name="KCB BHYT " sheetId="6" state="hidden" r:id="rId6"/>
    <sheet name="sotret" sheetId="7" state="hidden" r:id="rId7"/>
    <sheet name="Chuong trinh Tam than" sheetId="8" r:id="rId8"/>
    <sheet name="phong" sheetId="9" state="hidden" r:id="rId9"/>
    <sheet name="mat" sheetId="10" state="hidden" r:id="rId10"/>
    <sheet name="Chuong trinh Lao" sheetId="11" r:id="rId11"/>
    <sheet name="Chuong trinh ARI" sheetId="12" r:id="rId12"/>
    <sheet name="Chuong trinh ATVSTP" sheetId="13" r:id="rId13"/>
    <sheet name="Chuong trinh HIV.AIDS" sheetId="14" r:id="rId14"/>
    <sheet name="Chuong trinh PHCN" sheetId="15" r:id="rId15"/>
    <sheet name="Chuong trinh TCMR" sheetId="16" r:id="rId16"/>
    <sheet name="Chuong trinh VSMT" sheetId="17" r:id="rId17"/>
    <sheet name="y hoc lao dong " sheetId="18" state="hidden" r:id="rId18"/>
    <sheet name="nha hoc duong " sheetId="19" state="hidden" r:id="rId19"/>
    <sheet name="bỏ pc buou co" sheetId="20" state="hidden" r:id="rId20"/>
    <sheet name="BT.nhiem " sheetId="21" state="hidden" r:id="rId21"/>
    <sheet name="bo matuy" sheetId="22" state="hidden" r:id="rId22"/>
    <sheet name="Benh truyen nhiem" sheetId="23" r:id="rId23"/>
    <sheet name="BVSK ba me " sheetId="24" state="hidden" r:id="rId24"/>
    <sheet name="Bao ve suc khoe TE" sheetId="25" r:id="rId25"/>
    <sheet name="KQ KHHGĐ" sheetId="26" state="hidden" r:id="rId26"/>
    <sheet name="Tai bien San khoa" sheetId="27" state="hidden" r:id="rId27"/>
    <sheet name="chong suy DD" sheetId="28" state="hidden" r:id="rId28"/>
    <sheet name="TV me" sheetId="29" state="hidden" r:id="rId29"/>
    <sheet name="TV me " sheetId="30" state="hidden" r:id="rId30"/>
    <sheet name="Sheet1" sheetId="31" state="hidden" r:id="rId31"/>
    <sheet name="Thoi gian BC cac DV" sheetId="32" state="hidden" r:id="rId32"/>
  </sheets>
  <externalReferences>
    <externalReference r:id="rId35"/>
    <externalReference r:id="rId36"/>
  </externalReferences>
  <definedNames>
    <definedName name="_xlnm.Print_Titles" localSheetId="1">'Cac chi tieu co ban'!$4:$6</definedName>
    <definedName name="_xlnm.Print_Titles" localSheetId="4">'Cong tac dieu tri'!$2:$3</definedName>
    <definedName name="_xlnm.Print_Titles" localSheetId="2">'Điều trị 6T'!$4:$4</definedName>
    <definedName name="_xlnm.Print_Titles" localSheetId="3">'Tong hop cac chuong trinh'!$26:$26</definedName>
  </definedNames>
  <calcPr fullCalcOnLoad="1"/>
</workbook>
</file>

<file path=xl/sharedStrings.xml><?xml version="1.0" encoding="utf-8"?>
<sst xmlns="http://schemas.openxmlformats.org/spreadsheetml/2006/main" count="1886" uniqueCount="945">
  <si>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</si>
  <si>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</si>
  <si>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</si>
  <si>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</si>
  <si>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</si>
  <si>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</si>
  <si>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</si>
  <si>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</si>
  <si>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</si>
  <si>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</si>
  <si>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</si>
  <si>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</si>
  <si>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</si>
  <si>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</si>
  <si>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</si>
  <si>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</si>
  <si>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</si>
  <si>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</si>
  <si>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</si>
  <si>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</si>
  <si>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</si>
  <si>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</si>
  <si>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</si>
  <si>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</si>
  <si>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</si>
  <si>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</si>
  <si>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</si>
  <si>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</si>
  <si>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</si>
  <si>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</si>
  <si>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</si>
  <si>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</si>
  <si>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</si>
  <si>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</si>
  <si>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</si>
  <si>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</si>
  <si>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</si>
  <si>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</si>
  <si>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</si>
  <si>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</si>
  <si>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</si>
  <si>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</si>
  <si>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</si>
  <si>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</si>
  <si>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</si>
  <si>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</si>
  <si>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</si>
  <si>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</si>
  <si>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</si>
  <si>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</si>
  <si>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</si>
  <si>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</si>
  <si>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</si>
  <si>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</si>
  <si>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</si>
  <si>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</si>
  <si>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</si>
  <si>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</si>
  <si>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</si>
  <si>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</si>
  <si>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</si>
  <si>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</si>
  <si>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</si>
  <si>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</si>
  <si>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</si>
  <si>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</si>
  <si>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</si>
  <si>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</si>
  <si>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</si>
  <si>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</si>
  <si>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</si>
  <si>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</si>
  <si>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</si>
  <si>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</si>
  <si>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</si>
  <si>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</si>
  <si>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</si>
  <si>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</si>
  <si>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</si>
  <si>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</si>
  <si>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</si>
  <si>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</si>
  <si>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</si>
  <si>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</si>
  <si>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</si>
  <si>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</si>
  <si>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</si>
  <si>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</si>
  <si>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</si>
  <si>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</si>
  <si>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</si>
  <si>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</si>
  <si>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</si>
  <si>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</si>
  <si>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</si>
  <si>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</si>
  <si>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</si>
  <si>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</si>
  <si>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</si>
  <si>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</si>
  <si>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</si>
  <si>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</si>
  <si>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</si>
  <si>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</si>
  <si>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</si>
  <si>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</si>
  <si>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</si>
  <si>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</si>
  <si>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</si>
  <si>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</si>
  <si>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</si>
  <si>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</si>
  <si>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</si>
  <si>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</si>
  <si>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</si>
  <si>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</si>
  <si>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</si>
  <si>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</si>
  <si>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</si>
  <si>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</si>
  <si>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</si>
  <si>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</si>
  <si>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</si>
  <si>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</si>
  <si>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</si>
  <si>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</si>
  <si>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</si>
  <si>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</si>
  <si>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</si>
  <si>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</si>
  <si>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</si>
  <si>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</si>
  <si>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</si>
  <si>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</si>
  <si>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</si>
  <si>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</si>
  <si>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</si>
  <si>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</si>
  <si>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</si>
  <si>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</si>
  <si>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</si>
  <si>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</si>
  <si>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</si>
  <si>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</si>
  <si>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</si>
  <si>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</si>
  <si>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</si>
  <si>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</si>
  <si>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</si>
  <si>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</si>
  <si>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</si>
  <si>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</si>
  <si>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</si>
  <si>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</si>
  <si>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</si>
  <si>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</si>
  <si>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</si>
  <si>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</si>
  <si>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</si>
  <si>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</si>
  <si>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</si>
  <si>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</si>
  <si>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</si>
  <si>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</si>
  <si>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</si>
  <si>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</si>
  <si>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</si>
  <si>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</si>
  <si>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</si>
  <si>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</si>
  <si>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</si>
  <si>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</si>
  <si>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</si>
  <si>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</si>
  <si>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</si>
  <si>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</si>
  <si>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</si>
  <si>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</si>
  <si>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</si>
  <si>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</si>
  <si>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</si>
  <si>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</si>
  <si>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</si>
  <si>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</si>
  <si>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</si>
  <si>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</si>
  <si>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</si>
  <si>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</si>
  <si>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</si>
  <si>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</si>
  <si>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</si>
  <si>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</si>
  <si>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</si>
  <si>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</si>
  <si>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</si>
  <si>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</si>
  <si>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</si>
  <si>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</si>
  <si>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</si>
  <si>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</si>
  <si>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</si>
  <si>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</si>
  <si>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</si>
  <si>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</si>
  <si>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</si>
  <si>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</si>
  <si>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</si>
  <si>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</si>
  <si>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</si>
  <si>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</si>
  <si>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</si>
  <si>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</si>
  <si>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</si>
  <si>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</si>
  <si>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</si>
  <si>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</si>
  <si>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</si>
  <si>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</si>
  <si>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</si>
  <si>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</si>
  <si>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</si>
  <si>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</si>
  <si>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</si>
  <si>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</si>
  <si>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</si>
  <si>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</si>
  <si>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</si>
  <si>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</si>
  <si>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</si>
  <si>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</si>
  <si>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</si>
  <si>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</si>
  <si>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</si>
  <si>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</si>
  <si>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</si>
  <si>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</si>
  <si>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</si>
  <si>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</si>
  <si>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</si>
  <si>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</si>
  <si>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</si>
  <si>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</si>
  <si>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</si>
  <si>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</si>
  <si>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 xml:space="preserve">TTYT Thành phố 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</si>
  <si>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</si>
  <si>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</si>
  <si>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</si>
  <si>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</si>
  <si>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</si>
  <si>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</si>
  <si>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</si>
  <si>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</si>
  <si>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</si>
  <si>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</si>
  <si>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</si>
  <si>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</si>
  <si>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</si>
  <si>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</si>
  <si>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</si>
  <si>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</si>
  <si>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</si>
  <si>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</si>
  <si>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</si>
  <si>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</si>
  <si>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</si>
  <si>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</si>
  <si>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</si>
  <si>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</si>
  <si>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</si>
  <si>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</si>
  <si>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</si>
  <si>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</si>
  <si>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</si>
  <si>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</si>
  <si>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</si>
  <si>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</si>
  <si>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</si>
  <si>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</si>
  <si>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</si>
  <si>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</si>
  <si>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</si>
  <si>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</si>
  <si>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</si>
  <si>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</si>
  <si>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</si>
  <si>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>H. Chiêm hóa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</si>
  <si>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</si>
  <si>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</si>
  <si>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</si>
  <si>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</si>
  <si>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</si>
  <si>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</si>
  <si>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</si>
  <si>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</si>
  <si>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</si>
  <si>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</si>
  <si>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</si>
  <si>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</si>
  <si>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KH 
2013 </t>
  </si>
  <si>
    <t xml:space="preserve"> Số cơ sở được kiểm tra </t>
  </si>
  <si>
    <t xml:space="preserve">Củng cố phòng 
nha học đường đi vào hoạt động 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</si>
  <si>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</si>
  <si>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</si>
  <si>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</si>
  <si>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</si>
  <si>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</si>
  <si>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</si>
  <si>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Viêm não vi rút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</si>
  <si>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</si>
  <si>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</si>
  <si>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</si>
  <si>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</si>
  <si>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</si>
  <si>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</si>
  <si>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</si>
  <si>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</si>
  <si>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</si>
  <si>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</si>
  <si>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</si>
  <si>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</si>
  <si>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</si>
  <si>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</si>
  <si>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</si>
  <si>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</si>
  <si>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</si>
  <si>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</si>
  <si>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</si>
  <si>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</si>
  <si>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</si>
  <si>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</si>
  <si>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Quản lý BN tâm thần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</si>
  <si>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</si>
  <si>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</si>
  <si>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</si>
  <si>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</si>
  <si>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</si>
  <si>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</si>
  <si>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</si>
  <si>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</si>
  <si>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</si>
  <si>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</si>
  <si>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</si>
  <si>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</si>
  <si>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</si>
  <si>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</si>
  <si>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</si>
  <si>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</si>
  <si>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</si>
  <si>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Nữ</t>
  </si>
  <si>
    <t>Viêm não Nhật Bản B mũi 1+2</t>
  </si>
  <si>
    <t xml:space="preserve">Tiêm DTP bổ sung cho trẻ 18 tháng tuổi </t>
  </si>
  <si>
    <t>VII</t>
  </si>
  <si>
    <t>Tập huấn chuyên môn</t>
  </si>
  <si>
    <t>Xã</t>
  </si>
  <si>
    <t>Cơ sở</t>
  </si>
  <si>
    <t>IX</t>
  </si>
  <si>
    <t>X</t>
  </si>
  <si>
    <t>Mẫu</t>
  </si>
  <si>
    <t>XI</t>
  </si>
  <si>
    <t>Lượt</t>
  </si>
  <si>
    <t xml:space="preserve">Phòng 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</si>
  <si>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</si>
  <si>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</si>
  <si>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</si>
  <si>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</si>
  <si>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</si>
  <si>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</si>
  <si>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</si>
  <si>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>Người/lớp</t>
  </si>
  <si>
    <t xml:space="preserve">Tổng số vụ ngộ độc 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</si>
  <si>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</si>
  <si>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</si>
  <si>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</si>
  <si>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</si>
  <si>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</si>
  <si>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Giảm tỷ suất sinh thô so với năm trước</t>
  </si>
  <si>
    <t xml:space="preserve">Tỷ lệ áp dụng BPTT hiện đại </t>
  </si>
  <si>
    <t xml:space="preserve">Người </t>
  </si>
  <si>
    <t>Tổng số giám định đối tượng: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</si>
  <si>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</si>
  <si>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</si>
  <si>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</si>
  <si>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</si>
  <si>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 xml:space="preserve">Tổng số bệnh nhân chuyển tuyến </t>
  </si>
  <si>
    <t>Tổng số bệnh nhân chết tại BV</t>
  </si>
  <si>
    <t xml:space="preserve">Tổng số lần xét nghiệm </t>
  </si>
  <si>
    <t>Tổng số lần chụp điện (X quang )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</si>
  <si>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</si>
  <si>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</si>
  <si>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</si>
  <si>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</si>
  <si>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</si>
  <si>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</si>
  <si>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>Công suất sử dụng giường bệnh ( % )</t>
  </si>
  <si>
    <t xml:space="preserve">Ngày điều trị trung bình </t>
  </si>
  <si>
    <t xml:space="preserve">Tổng số </t>
  </si>
  <si>
    <t>Điều trị 
Nội trú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</si>
  <si>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</si>
  <si>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</si>
  <si>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</si>
  <si>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</si>
  <si>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</si>
  <si>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</si>
  <si>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</si>
  <si>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</si>
  <si>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</si>
  <si>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</si>
  <si>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</si>
  <si>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</si>
  <si>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</si>
  <si>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</si>
  <si>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</si>
  <si>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</si>
  <si>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</si>
  <si>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</si>
  <si>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</si>
  <si>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</si>
  <si>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</si>
  <si>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</si>
  <si>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</si>
  <si>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</si>
  <si>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</si>
  <si>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</si>
  <si>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</si>
  <si>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</si>
  <si>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</si>
  <si>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</si>
  <si>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</si>
  <si>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</si>
  <si>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</si>
  <si>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</si>
  <si>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</si>
  <si>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</si>
  <si>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</si>
  <si>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</si>
  <si>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</si>
  <si>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</si>
  <si>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</si>
  <si>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</si>
  <si>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</si>
  <si>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</si>
  <si>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 xml:space="preserve">Bệnh nhân Tâm thần 
Phân liệt </t>
  </si>
  <si>
    <t xml:space="preserve">Bệnh nhân Động kinh </t>
  </si>
  <si>
    <t xml:space="preserve">PK-TTCSSKSS </t>
  </si>
  <si>
    <t xml:space="preserve">lũy tích = lũy kế </t>
  </si>
  <si>
    <t xml:space="preserve">tỷ lệ phụ nữ khám thai &gt; 3 lần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</si>
  <si>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</si>
  <si>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</si>
  <si>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</si>
  <si>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</si>
  <si>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</si>
  <si>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</si>
  <si>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</si>
  <si>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</si>
  <si>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Tỷ lệ trẻ em dưới 1 tuổi tiêm ĐĐ 7 loại vacxin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</si>
  <si>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</si>
  <si>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</si>
  <si>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</si>
  <si>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</si>
  <si>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</si>
  <si>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</si>
  <si>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</si>
  <si>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</si>
  <si>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</si>
  <si>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</si>
  <si>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</si>
  <si>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</si>
  <si>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</si>
  <si>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</si>
  <si>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</si>
  <si>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</si>
  <si>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</si>
  <si>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</si>
  <si>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</si>
  <si>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</si>
  <si>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</si>
  <si>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</si>
  <si>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</si>
  <si>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</si>
  <si>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 xml:space="preserve"> - Thương binh </t>
  </si>
  <si>
    <t xml:space="preserve">BV ĐK tỉnh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</si>
  <si>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</si>
  <si>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</si>
  <si>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</si>
  <si>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</si>
  <si>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</si>
  <si>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</si>
  <si>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</si>
  <si>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</si>
  <si>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</si>
  <si>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</si>
  <si>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</si>
  <si>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</si>
  <si>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</si>
  <si>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</si>
  <si>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</si>
  <si>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</si>
  <si>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</si>
  <si>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</si>
  <si>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</si>
  <si>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</si>
  <si>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</si>
  <si>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</si>
  <si>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</si>
  <si>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</si>
  <si>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</si>
  <si>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</t>
  </si>
  <si>
    <t>- Trạm Y tế phường, thị trấn</t>
  </si>
  <si>
    <t>- Trạm Y tế xã</t>
  </si>
  <si>
    <t>d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</si>
  <si>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</si>
  <si>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</si>
  <si>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</si>
  <si>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</si>
  <si>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</si>
  <si>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</si>
  <si>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</si>
  <si>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</si>
  <si>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</si>
  <si>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</si>
  <si>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</si>
  <si>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</si>
  <si>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</si>
  <si>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</si>
  <si>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</si>
  <si>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</si>
  <si>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</si>
  <si>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</si>
  <si>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</si>
  <si>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</si>
  <si>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</si>
  <si>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</si>
  <si>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</si>
  <si>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</si>
  <si>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</si>
  <si>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</si>
  <si>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</si>
  <si>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</si>
  <si>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</si>
  <si>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</si>
  <si>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</si>
  <si>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</si>
  <si>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</si>
  <si>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</si>
  <si>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</si>
  <si>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</si>
  <si>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</si>
  <si>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</si>
  <si>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</si>
  <si>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</si>
  <si>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</si>
  <si>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</si>
  <si>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</si>
  <si>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</si>
  <si>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</si>
  <si>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</si>
  <si>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</si>
  <si>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</si>
  <si>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</si>
  <si>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</si>
  <si>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</si>
  <si>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</si>
  <si>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</si>
  <si>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</si>
  <si>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</si>
  <si>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</si>
  <si>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</si>
  <si>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</si>
  <si>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</si>
  <si>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</si>
  <si>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</si>
  <si>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</si>
  <si>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</si>
  <si>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</si>
  <si>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</si>
  <si>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</si>
  <si>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</si>
  <si>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</si>
  <si>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</si>
  <si>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</si>
  <si>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</si>
  <si>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</si>
  <si>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</si>
  <si>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</si>
  <si>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</si>
  <si>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</si>
  <si>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</si>
  <si>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</si>
  <si>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</si>
  <si>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</si>
  <si>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</si>
  <si>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</si>
  <si>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</si>
  <si>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</si>
  <si>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 xml:space="preserve">Vụ 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</si>
  <si>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</si>
  <si>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</si>
  <si>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</si>
  <si>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 xml:space="preserve">Đơn vị 
tính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</si>
  <si>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</si>
  <si>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</si>
  <si>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</si>
  <si>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</si>
  <si>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</si>
  <si>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</si>
  <si>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</si>
  <si>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</si>
  <si>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</si>
  <si>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</si>
  <si>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</si>
  <si>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</si>
  <si>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H.Hàm Yên</t>
  </si>
  <si>
    <t>Độ tuổi NKT 
PHCN tại cộng đồng</t>
  </si>
  <si>
    <t xml:space="preserve">Tay chân miệng </t>
  </si>
  <si>
    <t>6t ttyt lb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</si>
  <si>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</si>
  <si>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</si>
  <si>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</si>
  <si>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</si>
  <si>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</si>
  <si>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</si>
  <si>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</si>
  <si>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</si>
  <si>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</si>
  <si>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</si>
  <si>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</si>
  <si>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</si>
  <si>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</si>
  <si>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</si>
  <si>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</si>
  <si>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</si>
  <si>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</si>
  <si>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</si>
  <si>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</si>
  <si>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</si>
  <si>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</si>
  <si>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</si>
  <si>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</si>
  <si>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</si>
  <si>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</si>
  <si>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</si>
  <si>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</si>
  <si>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</si>
  <si>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</si>
  <si>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</si>
  <si>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</si>
  <si>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</si>
  <si>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</si>
  <si>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</si>
  <si>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</si>
  <si>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</si>
  <si>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</si>
  <si>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</si>
  <si>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</si>
  <si>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khám thai &gt; 3 lần</t>
  </si>
  <si>
    <t>TS PN có thai</t>
  </si>
  <si>
    <t xml:space="preserve">tlgiảm sinh </t>
  </si>
  <si>
    <t xml:space="preserve">Sốt phát ban (rubeon) </t>
  </si>
  <si>
    <r>
      <t>Tiêm UV</t>
    </r>
    <r>
      <rPr>
        <vertAlign val="subscript"/>
        <sz val="11"/>
        <rFont val=".VnTime"/>
        <family val="1"/>
      </rPr>
      <t>2</t>
    </r>
    <r>
      <rPr>
        <vertAlign val="superscript"/>
        <sz val="11"/>
        <rFont val=".VnTime"/>
        <family val="1"/>
      </rPr>
      <t>+</t>
    </r>
    <r>
      <rPr>
        <sz val="11"/>
        <rFont val=".VnTime"/>
        <family val="1"/>
      </rPr>
      <t xml:space="preserve"> cho nữ 15 + 16 tuổi</t>
    </r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</si>
  <si>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</si>
  <si>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</si>
  <si>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</si>
  <si>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</si>
  <si>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</si>
  <si>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</si>
  <si>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 xml:space="preserve">Kiểm tra VSMT cơ sở y tế </t>
  </si>
  <si>
    <t>Kiểm tra CTVS và tư vấn VSMT tại hộ GĐ</t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</si>
  <si>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</si>
  <si>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</si>
  <si>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</si>
  <si>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</si>
  <si>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>DỰ ÁN PHÒNG CHỐNG SỐT RÉT 12 THÁNG NĂM 2017</t>
  </si>
  <si>
    <t>Tiêm vác xin Sởi - Rubella
cho trẻ 18 tháng tuổi</t>
  </si>
  <si>
    <t xml:space="preserve">Triệt sản mới </t>
  </si>
  <si>
    <t xml:space="preserve">Tiêm Vacsin Sởi - Rubella cho trẻ 18 tháng tuổi </t>
  </si>
  <si>
    <t xml:space="preserve">Chữ xanh 
đã làm </t>
  </si>
  <si>
    <t>K.tra chất lượng nước SH khu tập trung dân cư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</si>
  <si>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</si>
  <si>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</si>
  <si>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</si>
  <si>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</si>
  <si>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</si>
  <si>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</si>
  <si>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</si>
  <si>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</si>
  <si>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Điều trị  
ngoại trú 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</si>
  <si>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</si>
  <si>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</si>
  <si>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</si>
  <si>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</si>
  <si>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</si>
  <si>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</si>
  <si>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</si>
  <si>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</si>
  <si>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</si>
  <si>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</si>
  <si>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</si>
  <si>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</si>
  <si>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</si>
  <si>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</si>
  <si>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</si>
  <si>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</si>
  <si>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</si>
  <si>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</si>
  <si>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</si>
  <si>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</si>
  <si>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</si>
  <si>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</si>
  <si>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</si>
  <si>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</si>
  <si>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</si>
  <si>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</si>
  <si>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</si>
  <si>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</si>
  <si>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</si>
  <si>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</si>
  <si>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</si>
  <si>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</si>
  <si>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</si>
  <si>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>THỜI GIAN THỰC HIỆN CHẾ ĐỘ BÁO CÁO 6 THÁNG 2018</t>
  </si>
  <si>
    <t xml:space="preserve">TS PN đẻ chăm sóc tuần đầu sau sinh  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</si>
  <si>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</si>
  <si>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</si>
  <si>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</si>
  <si>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</si>
  <si>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</si>
  <si>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</si>
  <si>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</si>
  <si>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</si>
  <si>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</si>
  <si>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</si>
  <si>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</si>
  <si>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</si>
  <si>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</si>
  <si>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</si>
  <si>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</si>
  <si>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t>Bệnh viện PH chức năng Hương Sen</t>
  </si>
  <si>
    <t>BVĐKKV Kim Xuyên</t>
  </si>
  <si>
    <t xml:space="preserve">BVĐKKV ATK </t>
  </si>
  <si>
    <t>BVĐKKV Yên Hoa</t>
  </si>
  <si>
    <t>BV Phổi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</si>
  <si>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</si>
  <si>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</si>
  <si>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</si>
  <si>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</si>
  <si>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</si>
  <si>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</si>
  <si>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</si>
  <si>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</si>
  <si>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</si>
  <si>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</si>
  <si>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t>&lt;10</t>
  </si>
  <si>
    <t>KH 2019</t>
  </si>
  <si>
    <t>TS lần xét nghiệm</t>
  </si>
  <si>
    <t xml:space="preserve">Lượt </t>
  </si>
  <si>
    <t xml:space="preserve">BN </t>
  </si>
  <si>
    <t xml:space="preserve">Ngày ĐT </t>
  </si>
  <si>
    <t>Lần</t>
  </si>
  <si>
    <t xml:space="preserve">Ca </t>
  </si>
  <si>
    <t>TS giường TTYT huyện</t>
  </si>
  <si>
    <t>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</si>
  <si>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</si>
  <si>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</si>
  <si>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</si>
  <si>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</si>
  <si>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</si>
  <si>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</si>
  <si>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</si>
  <si>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</si>
  <si>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</si>
  <si>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</si>
  <si>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</si>
  <si>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 + 02. Vi Thị Hơn  (sinh năm 1939), thôn Đồng Quân, xã Thắng Quân - h.Yên Sơn, tử vong ngày 01/6/2019. BN không tiêm vacsxin, huyết thanh phòng dại</t>
  </si>
  <si>
    <t xml:space="preserve"> + 01. Bàng Đức Thiện (sinh năm 20/9/2010), thôn Làng Cả, TT Sơn Dương - h.Sơn Dương, tử vong ngày 14/1/2019. BN không tiêm vacsxin, huyết thanh phòng dại</t>
  </si>
  <si>
    <t xml:space="preserve"> + 03. Vũ Xuân Thạch (sinh năm 1958), thôn Đô Thượng 4, xã Xuân Vân - h.Yên Sơn, tử vong ngày 21/6/2019. BN không tiêm vacsxin, huyết thanh phòng dại</t>
  </si>
  <si>
    <t xml:space="preserve">     Tử vong dại: </t>
  </si>
  <si>
    <t xml:space="preserve"> + 01. Sùng Seo Chinh. Sinh 7/5/2019. Địa chỉ: xã Kim Quan, h. Yên Sơn. Phát hiện 10/5/2019. Tử vong 15/5/2019. Mẹ Lý Thị Giáng. Dân tộc Mông, đã tiêm 5 mũi uốn ván. </t>
  </si>
  <si>
    <t xml:space="preserve">     Tử vong uốn ván sơ sinh</t>
  </si>
  <si>
    <t xml:space="preserve">xanh dã làm </t>
  </si>
  <si>
    <t xml:space="preserve">Số người khám tại thôn trọng điểm </t>
  </si>
  <si>
    <t xml:space="preserve"> - Giường BV đa khoa khu vực huyện</t>
  </si>
  <si>
    <t>Lượt người</t>
  </si>
  <si>
    <t>So sánh TH
/KH</t>
  </si>
  <si>
    <t>TTYT  Hàm Yên</t>
  </si>
  <si>
    <t>TTYT  Na Hang</t>
  </si>
  <si>
    <t xml:space="preserve">TTYT Lâm Bình </t>
  </si>
  <si>
    <t>TTYT Chiêm Hoá</t>
  </si>
  <si>
    <t>TTYT Yên Sơn</t>
  </si>
  <si>
    <t xml:space="preserve">TTYT Sơn Dương </t>
  </si>
  <si>
    <t xml:space="preserve">Trại giam Quyết Tiến </t>
  </si>
  <si>
    <t>TS PN đẻ được CBYT đỡ</t>
  </si>
  <si>
    <t>PK TTKSBT</t>
  </si>
  <si>
    <t xml:space="preserve">TS trẻ sơ sinh 
được cân </t>
  </si>
  <si>
    <t>Trung tâm y tế huyện</t>
  </si>
  <si>
    <t>TTYT</t>
  </si>
  <si>
    <t xml:space="preserve"> - Bệnh viện đa khoa khu vực huyện</t>
  </si>
  <si>
    <t xml:space="preserve"> - Giường TTYT huyện </t>
  </si>
  <si>
    <t xml:space="preserve">TS giường BVĐK khu vực huyện </t>
  </si>
  <si>
    <t xml:space="preserve">H.Sơn Dương </t>
  </si>
  <si>
    <t>Viêm gan vi rút B</t>
  </si>
  <si>
    <t>Viêm gan vi rút A</t>
  </si>
  <si>
    <t>PK-TTKSBT</t>
  </si>
  <si>
    <t>Tổng số NKT PHCN trong quý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</si>
  <si>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</si>
  <si>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</si>
  <si>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</si>
  <si>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</si>
  <si>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</si>
  <si>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</si>
  <si>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</si>
  <si>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>Thuốc tiêm tránh thai</t>
  </si>
  <si>
    <t>Uốn ván khác</t>
  </si>
  <si>
    <t>Uốn ván
 sơ sinh</t>
  </si>
  <si>
    <t>405/8</t>
  </si>
  <si>
    <t>Tổng số ca chết mẹ (TT Kiểm soát bệnh tật BC)</t>
  </si>
  <si>
    <t xml:space="preserve">BV
Đa Khoa
tỉnh  </t>
  </si>
  <si>
    <t>Xử lý rác thải hợp vệ sinh</t>
  </si>
  <si>
    <t>TS BN lao được quản lý, điều trị</t>
  </si>
  <si>
    <t xml:space="preserve">TS ca tiểu phẫu +Thủ thuật </t>
  </si>
  <si>
    <t>Minh</t>
  </si>
  <si>
    <t xml:space="preserve">Thực hiện Tháng </t>
  </si>
  <si>
    <t>TH/KH
(=8/7)
(%)</t>
  </si>
  <si>
    <t>KẾT QUẢ KHÁM CHỮA BỆNH CHO ĐỐI TƯỢNG CHÍNH SÁCH 12 THÁNG NĂM 2020</t>
  </si>
  <si>
    <t>BV Suối khoáng Mỹ Lâm</t>
  </si>
  <si>
    <t xml:space="preserve">- Nguồn số liệu báo cáo 12 tháng năm 2020 - Trung tâm Kiểm soát bệnh tật thực hiện </t>
  </si>
  <si>
    <t xml:space="preserve">Viêm gan vi rút khác </t>
  </si>
  <si>
    <t>Thực hiện 03 tháng năm 2020</t>
  </si>
  <si>
    <t>Kế hoạch 2021 (Theo QĐ số  656/QĐ-UBND)</t>
  </si>
  <si>
    <t>Tiến độ thực hiện năm 2021</t>
  </si>
  <si>
    <t xml:space="preserve">Thực hiện 03 tháng </t>
  </si>
  <si>
    <t>So sánh TH với cùng kỳ 2020</t>
  </si>
  <si>
    <t xml:space="preserve"> - Trung tâm huyện</t>
  </si>
  <si>
    <t>- Bệnh viện Đa khoa Phương Bắc</t>
  </si>
  <si>
    <t xml:space="preserve">Đánh giá cuối năm </t>
  </si>
  <si>
    <t>Tỷ lệ người dân có thẻ BHYT</t>
  </si>
  <si>
    <t>(Kèm theo Báo cáo số          /BC-SYT ngày         / 04 / 2021 của Sở Y tế)</t>
  </si>
  <si>
    <t>CÔNG TÁC ĐIỀU TRỊ 03 THÁNG ĐẦU NĂM 2021</t>
  </si>
  <si>
    <t>TH 03 tháng năm 2021</t>
  </si>
  <si>
    <t>TH 03 tháng năm 2020</t>
  </si>
  <si>
    <t>KH 2021</t>
  </si>
  <si>
    <t>Thực hiện
03 tháng 2021</t>
  </si>
  <si>
    <t>Thực hiện
03 tháng 2020</t>
  </si>
  <si>
    <t>DỰ ÁN BẢO VỆ SỨC KHỎE TÂM THẦN CỘNG ĐỒNG 03 THÁNG ĐẦU NĂM 2021</t>
  </si>
  <si>
    <t>KH 
2021</t>
  </si>
  <si>
    <t xml:space="preserve">TH 03 tháng </t>
  </si>
  <si>
    <t>DỰ ÁN PHÒNG CHỐNG LAO 03 THÁNG ĐẦU NĂM 2021</t>
  </si>
  <si>
    <t>CHƯƠNG TRÌNH ARI 03 THÁNG ĐẦU NĂM 2021</t>
  </si>
  <si>
    <t>DỰ ÁN ĐẢM BẢO CHẤT LƯỢNG VỆ SINH AN TOÀN THỰC PHẨM 03 THÁNG ĐẦU NĂM 2021</t>
  </si>
  <si>
    <t>KH 
2021 (mẫu)</t>
  </si>
  <si>
    <t xml:space="preserve"> Dự kiến  2021
 (vụ )</t>
  </si>
  <si>
    <t>KH 
2021
 (cơ sở)</t>
  </si>
  <si>
    <t>KH 
2021 (lượt)</t>
  </si>
  <si>
    <t>BÁO CÁO CÔNG TÁC PHÒNG CHỐNG HIV/AIDS 03 THÁNG ĐẦU NĂM 2021</t>
  </si>
  <si>
    <t>HIV 
Phát hiện tháng 03</t>
  </si>
  <si>
    <t xml:space="preserve">HIV 
Phát hiện 
03 tháng </t>
  </si>
  <si>
    <t>Tử vong tháng 03</t>
  </si>
  <si>
    <t xml:space="preserve">Tử vong 
03 tháng </t>
  </si>
  <si>
    <t>BN mới điều trị tháng 03</t>
  </si>
  <si>
    <t xml:space="preserve">BN mới 
điều trị 
03 tháng </t>
  </si>
  <si>
    <t>BÁO CÁO CÔNG TÁC PHCN- DVCĐ 03 THÁNG ĐẦU NĂM 2021</t>
  </si>
  <si>
    <t>DỰ ÁN TIÊM CHỦNG MỞ RỘNG 03 THÁNG ĐẦU NĂM 2021</t>
  </si>
  <si>
    <t>KH 2021
(Trẻ)</t>
  </si>
  <si>
    <t>KH 2021
(Bà mẹ)</t>
  </si>
  <si>
    <t>CHƯƠNG TRÌNH VỆ SINH MÔI TRƯỜNG 03 THÁNG ĐẦU NĂM 2021</t>
  </si>
  <si>
    <t>KẾT QUẢ THỰC HIỆN CHƯƠNG TRÌNH BVSKBM 03 THÁNG ĐẦU NĂM 2021</t>
  </si>
  <si>
    <t>KẾT QUẢ THỰC HIỆN CHƯƠNG TRÌNH BVSKTE 03 THÁNG ĐẦU NĂM 2021</t>
  </si>
  <si>
    <t xml:space="preserve"> MẮC - CHẾT DO TAI BIẾN SẢN KHOA TOÀN TỈNH 03 THÁNG ĐẦU NĂM 2021</t>
  </si>
  <si>
    <t xml:space="preserve"> TỬ VONG MẸ TOÀN TỈNH 03 THÁNG ĐÀU NĂM 2021</t>
  </si>
  <si>
    <t>13.2</t>
  </si>
  <si>
    <t xml:space="preserve">TTYT Sơn
 Dương </t>
  </si>
  <si>
    <t xml:space="preserve">TTYT Na
 Hang </t>
  </si>
  <si>
    <t>TTYT Yên
 Sơn</t>
  </si>
  <si>
    <t xml:space="preserve"> TTYT Hàm
Yên </t>
  </si>
  <si>
    <t>TTYT Chiêm 
Hoá</t>
  </si>
  <si>
    <t xml:space="preserve">TTYT Lâm
Bình </t>
  </si>
  <si>
    <t>TTYT Thành 
phố TQ</t>
  </si>
  <si>
    <t>TS BN lao mới được Quản lý và điều trị</t>
  </si>
  <si>
    <t xml:space="preserve"> Ca (+) 03 tháng </t>
  </si>
  <si>
    <t xml:space="preserve">Thực hiện mới các biện pháp tránh thai hiện đại </t>
  </si>
  <si>
    <t>Tính 12 tháng</t>
  </si>
  <si>
    <t xml:space="preserve">Thực hiện  tháng 03 </t>
  </si>
  <si>
    <t xml:space="preserve">Số mới đưa vào quý </t>
  </si>
  <si>
    <t>Số NKT PHCN quý trước chuyển sang</t>
  </si>
  <si>
    <t>Chuyển quý II/2021</t>
  </si>
  <si>
    <t>Số NKT được
 quản lý tại cộng đồng</t>
  </si>
  <si>
    <t>Số NKT được khám SK trong quý</t>
  </si>
  <si>
    <t xml:space="preserve">Số điểm quản lý cấp thuốc tâm thần ngoại trú </t>
  </si>
  <si>
    <t xml:space="preserve"> DỰ ÁN PHÒNG CHỐNG BỆNH SỐT RÉT</t>
  </si>
  <si>
    <t>DỰ ÁN BẢO VỆ SỨC KHỎE TÂM THẦN CỘNG ĐỒNG</t>
  </si>
  <si>
    <t xml:space="preserve"> CHƯƠNG TRÌNH AN TOÀN VỆ SINH THỰC PHẨM</t>
  </si>
  <si>
    <t>Tổng số người ngộ độc thực phẩm</t>
  </si>
  <si>
    <t>Tổng số người chết ngộ độc thực phẩm</t>
  </si>
  <si>
    <t>CHƯƠNG TRÌNH MỤC TIÊU KẾ HOẠCH HÓA GIA ĐÌNH</t>
  </si>
  <si>
    <t xml:space="preserve">GIÁM ĐỊNH Y KHOA </t>
  </si>
  <si>
    <t>- Nguồn số liệu báo cáo 03 tháng năm 2021 - Trung tâm Kiểm soát bệnh tật thực hiện</t>
  </si>
  <si>
    <t>Phòng chống ARI (nhiễm khuẩn hô hấp cấp tính Trẻ em)</t>
  </si>
  <si>
    <t xml:space="preserve">KH 2021 Sở Y tế giao </t>
  </si>
  <si>
    <t xml:space="preserve"> - Khám tai nạn lao động</t>
  </si>
  <si>
    <t xml:space="preserve"> - Giám định chất độc hoá học</t>
  </si>
  <si>
    <t>VIII</t>
  </si>
  <si>
    <t xml:space="preserve">Tổng số Khám </t>
  </si>
  <si>
    <t>Dùng 
thuốc Nam</t>
  </si>
  <si>
    <t xml:space="preserve">Tổng số Ngày điều trị nội trú </t>
  </si>
  <si>
    <t xml:space="preserve">Tổng số Bệnh nhân điều trị ngoại trú </t>
  </si>
  <si>
    <t>Tổng số Bệnh nhân điều trị nội trú</t>
  </si>
  <si>
    <t xml:space="preserve">Tổng số Lần khám bệnh </t>
  </si>
  <si>
    <t xml:space="preserve">Tổng số Giường bệnh </t>
  </si>
  <si>
    <t>Số xã/phường, TT đạt Tiêu chí QGYTX</t>
  </si>
  <si>
    <t>Lũy kế từ đầu năm
 đến tháng</t>
  </si>
  <si>
    <t>Phụ lục 
KẾT QUẢ THỰC HIỆN MỘT SỐ CHỈ TIÊU PHÁT TRIỂN SỰ NGHIỆP VĂN HÓA- XÃ HỘI
03 THÁNG ĐẦU NĂM 2021 (Theo Quyết định số 656/QĐ-UBND ngày 16/12/2020 của UBND tỉnh)</t>
  </si>
  <si>
    <t>Tỷ lệ xã, phường, thị trấn đạt Tiêu chí Quốc gia Y tế xã</t>
  </si>
  <si>
    <t xml:space="preserve">Số Trạm Y tế xã/phường có bác sỹ            </t>
  </si>
  <si>
    <t>Trạm Y tế cơ sở</t>
  </si>
  <si>
    <t xml:space="preserve">Trạm Y tế do đơn vị khác quản lý                                                                                                                                                       </t>
  </si>
  <si>
    <t>Giường bệnh Trạm Y tế xã</t>
  </si>
  <si>
    <t xml:space="preserve"> - Giường Trạm Y tế phường, thị trấn</t>
  </si>
  <si>
    <t xml:space="preserve"> - Giường Trạm Y tế xã</t>
  </si>
  <si>
    <t>Tỷ lệ TE dưới 5 tuổi suy dinh dưỡng thể gầy còm (Cân nặng/tuổi)</t>
  </si>
  <si>
    <t xml:space="preserve"> Tỷ lệ trẻ em dưới 5 tuổi suy dinh dưỡng thể gầy còm (Chiều cao/tuổi)</t>
  </si>
  <si>
    <r>
      <t>Điều trị mới trong  03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tháng </t>
    </r>
  </si>
  <si>
    <r>
      <t xml:space="preserve">Khám và Điều trị Y học Dân tộc,
 Dùng thuốc Nam 
</t>
    </r>
    <r>
      <rPr>
        <i/>
        <sz val="11"/>
        <rFont val="Times New Roman"/>
        <family val="1"/>
      </rPr>
      <t>(Từ 01/01/2021 đến 31/03/2021)</t>
    </r>
  </si>
  <si>
    <t>Sởi (nghi)</t>
  </si>
  <si>
    <r>
      <t>%</t>
    </r>
    <r>
      <rPr>
        <sz val="11"/>
        <rFont val=".VnTime"/>
        <family val="2"/>
      </rPr>
      <t>o</t>
    </r>
  </si>
  <si>
    <t>Phụ lục 2
KẾT QUẢ THỰC HIỆN CÔNG TÁC Y TẾ 03 THÁNG ĐẦU NĂM 2021</t>
  </si>
  <si>
    <t>Tên huyện, thành phố</t>
  </si>
  <si>
    <r>
      <t xml:space="preserve"> DỰ ÁN BẢO VỆ SỨC KHỎE TÂM THẦN CỘNG ĐỒNG 03 THÁNG ĐẦU NĂM 2021
</t>
    </r>
    <r>
      <rPr>
        <i/>
        <sz val="12"/>
        <rFont val="Times New Roman"/>
        <family val="1"/>
      </rPr>
      <t>(Tiếp theo)</t>
    </r>
  </si>
  <si>
    <t>TT Kiểm soát bệnh tật</t>
  </si>
  <si>
    <t xml:space="preserve">Thực hiện
 03 tháng </t>
  </si>
  <si>
    <t>Tại tỉnh (Giám sát Labo  mối nguy)</t>
  </si>
  <si>
    <t xml:space="preserve"> Bệnh viện ĐK tỉnh</t>
  </si>
  <si>
    <t>Tiêm chủng đầy đủ 
cho trẻ &lt;01 tuổi</t>
  </si>
  <si>
    <t>Tiêm phòng uốn ván 
cho phụ nữ có thai</t>
  </si>
  <si>
    <t>Tiêm viêm gan B 
sơ sinh &lt; 24h</t>
  </si>
  <si>
    <t>Tiêm Viêm não Nhật bản 
 cho trẻ 1 - 3 tuổi</t>
  </si>
  <si>
    <r>
      <rPr>
        <b/>
        <sz val="12"/>
        <rFont val="Times New Roman"/>
        <family val="1"/>
      </rPr>
      <t>Tiêm vắc xin DPT</t>
    </r>
    <r>
      <rPr>
        <b/>
        <sz val="12"/>
        <rFont val=".VnArial Narrow"/>
        <family val="2"/>
      </rPr>
      <t xml:space="preserve"> </t>
    </r>
    <r>
      <rPr>
        <b/>
        <sz val="12"/>
        <rFont val="Times New Roman"/>
        <family val="1"/>
      </rPr>
      <t>bổ sung 
cho trẻ 18 tháng tuổi</t>
    </r>
  </si>
  <si>
    <r>
      <t>Giám sát các CTCN dưới 1000m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/ngày/ đêm  </t>
    </r>
  </si>
  <si>
    <r>
      <t xml:space="preserve">KH 2021 </t>
    </r>
    <r>
      <rPr>
        <b/>
        <i/>
        <sz val="12"/>
        <rFont val="Times New Roman"/>
        <family val="1"/>
      </rPr>
      <t>(Mẫu)</t>
    </r>
  </si>
  <si>
    <t xml:space="preserve">Kiểm tra công trình VS và 
TV VSMT hộ gia đình </t>
  </si>
  <si>
    <r>
      <t xml:space="preserve">BÁO CÁO BỆNH TRUYỀN NHIỄM 03 THÁNG ĐẦU NĂM 2021
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từ 01/01/2021 đến 31/03/2021)</t>
    </r>
  </si>
  <si>
    <r>
      <rPr>
        <b/>
        <i/>
        <sz val="11"/>
        <rFont val="Times New Roman"/>
        <family val="1"/>
      </rPr>
      <t>Ghi chú</t>
    </r>
    <r>
      <rPr>
        <sz val="11"/>
        <rFont val="Times New Roman"/>
        <family val="1"/>
      </rPr>
      <t>: ( M: số mắc, C: số chết)</t>
    </r>
  </si>
  <si>
    <t>Trung tâm Y tế huyện</t>
  </si>
  <si>
    <t xml:space="preserve">Bệnh viện Đa khoa khu vực </t>
  </si>
  <si>
    <t xml:space="preserve"> TS bệnh nhân chết tại BV, TTYT huyện</t>
  </si>
  <si>
    <r>
      <t>CX SD giường bệnh</t>
    </r>
    <r>
      <rPr>
        <sz val="10"/>
        <rFont val="Times New Roman"/>
        <family val="1"/>
      </rPr>
      <t xml:space="preserve"> (%)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</si>
</sst>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#,##0;[Red]#,##0"/>
    <numFmt numFmtId="170" formatCode="0;[Red]0"/>
    <numFmt numFmtId="171" formatCode="0.000"/>
  </numFmts>
  <fonts count="305">
    <font>
      <sz val="12"/>
      <name val=".VnTime"/>
      <family val="0"/>
    </font>
    <font>
      <sz val="14"/>
      <color indexed="8"/>
      <name val="Times New Roman"/>
      <family val="2"/>
    </font>
    <font>
      <b/>
      <sz val="14"/>
      <name val=".VnTimeH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b/>
      <sz val="12"/>
      <name val=".VnTimeH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b/>
      <sz val="18"/>
      <name val=".VnTime"/>
      <family val="2"/>
    </font>
    <font>
      <i/>
      <sz val="14"/>
      <name val=".VnTime"/>
      <family val="2"/>
    </font>
    <font>
      <b/>
      <sz val="13"/>
      <name val=".VnArial Narrow"/>
      <family val="2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b/>
      <sz val="13"/>
      <color indexed="12"/>
      <name val=".VnArial Narrow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b/>
      <sz val="9"/>
      <name val=".VnTime"/>
      <family val="2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1"/>
      <name val=".VnArial"/>
      <family val="2"/>
    </font>
    <font>
      <i/>
      <sz val="11"/>
      <name val="Times New Roman"/>
      <family val="1"/>
    </font>
    <font>
      <vertAlign val="subscript"/>
      <sz val="11"/>
      <name val=".VnTime"/>
      <family val="1"/>
    </font>
    <font>
      <vertAlign val="superscript"/>
      <sz val="11"/>
      <name val=".VnTime"/>
      <family val="1"/>
    </font>
    <font>
      <b/>
      <sz val="11"/>
      <name val=".VnArial"/>
      <family val="2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10"/>
      <name val="Calibri"/>
      <family val="2"/>
    </font>
    <font>
      <b/>
      <sz val="11.5"/>
      <name val="Times New Roman"/>
      <family val="1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8"/>
      <name val="Times New Roman"/>
      <family val="2"/>
    </font>
    <font>
      <sz val="10.5"/>
      <color indexed="8"/>
      <name val="Times New Roman"/>
      <family val="2"/>
    </font>
    <font>
      <sz val="16"/>
      <color indexed="12"/>
      <name val=".VnTimeH"/>
      <family val="2"/>
    </font>
    <font>
      <sz val="12"/>
      <color indexed="8"/>
      <name val=".VnTime"/>
      <family val="2"/>
    </font>
    <font>
      <sz val="14"/>
      <color indexed="12"/>
      <name val=".VnTime"/>
      <family val="2"/>
    </font>
    <font>
      <b/>
      <sz val="14"/>
      <color indexed="12"/>
      <name val=".VnTime"/>
      <family val="2"/>
    </font>
    <font>
      <b/>
      <sz val="12"/>
      <color indexed="12"/>
      <name val=".VnTimeH"/>
      <family val="2"/>
    </font>
    <font>
      <b/>
      <i/>
      <sz val="14"/>
      <color indexed="12"/>
      <name val=".VnTime"/>
      <family val="2"/>
    </font>
    <font>
      <sz val="13"/>
      <color indexed="12"/>
      <name val=".VnArial Narrow"/>
      <family val="2"/>
    </font>
    <font>
      <i/>
      <sz val="14"/>
      <color indexed="12"/>
      <name val=".VnTime"/>
      <family val="2"/>
    </font>
    <font>
      <sz val="9.5"/>
      <color indexed="12"/>
      <name val="Times New Roman"/>
      <family val="1"/>
    </font>
    <font>
      <b/>
      <sz val="11"/>
      <color indexed="12"/>
      <name val=".VnArial Narrow"/>
      <family val="2"/>
    </font>
    <font>
      <b/>
      <i/>
      <sz val="12"/>
      <color indexed="12"/>
      <name val=".VnArial Narrow"/>
      <family val="2"/>
    </font>
    <font>
      <b/>
      <sz val="9.5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sz val="12"/>
      <color indexed="10"/>
      <name val=".VnTime"/>
      <family val="2"/>
    </font>
    <font>
      <sz val="11"/>
      <color indexed="12"/>
      <name val=".VnTime"/>
      <family val="2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sz val="12"/>
      <color indexed="60"/>
      <name val=".VnTime"/>
      <family val="2"/>
    </font>
    <font>
      <b/>
      <sz val="14"/>
      <color indexed="60"/>
      <name val="Times New Roman"/>
      <family val="1"/>
    </font>
    <font>
      <b/>
      <sz val="14"/>
      <color indexed="10"/>
      <name val=".VnTime"/>
      <family val="2"/>
    </font>
    <font>
      <b/>
      <sz val="9"/>
      <color indexed="10"/>
      <name val=".VnTime"/>
      <family val="2"/>
    </font>
    <font>
      <b/>
      <sz val="9"/>
      <color indexed="12"/>
      <name val=".VnTime"/>
      <family val="2"/>
    </font>
    <font>
      <b/>
      <sz val="10"/>
      <color indexed="12"/>
      <name val=".VnTime"/>
      <family val="2"/>
    </font>
    <font>
      <sz val="11"/>
      <color indexed="12"/>
      <name val="Cambria"/>
      <family val="1"/>
    </font>
    <font>
      <sz val="10.5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3"/>
      <color indexed="60"/>
      <name val="Times New Roman"/>
      <family val="1"/>
    </font>
    <font>
      <sz val="13.5"/>
      <color indexed="3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3.5"/>
      <color indexed="10"/>
      <name val="Times New Roman"/>
      <family val="1"/>
    </font>
    <font>
      <sz val="12"/>
      <color indexed="9"/>
      <name val=".VnTime"/>
      <family val="2"/>
    </font>
    <font>
      <b/>
      <sz val="16"/>
      <color indexed="30"/>
      <name val="Times New Roman"/>
      <family val="1"/>
    </font>
    <font>
      <sz val="11.5"/>
      <color indexed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.VnTime"/>
      <family val="2"/>
    </font>
    <font>
      <sz val="10"/>
      <color indexed="9"/>
      <name val="Times New Roman"/>
      <family val="1"/>
    </font>
    <font>
      <i/>
      <sz val="10"/>
      <color indexed="12"/>
      <name val="Arial"/>
      <family val="2"/>
    </font>
    <font>
      <i/>
      <sz val="10"/>
      <name val="Times New Roman"/>
      <family val="1"/>
    </font>
    <font>
      <sz val="8"/>
      <name val=".VnArial"/>
      <family val="2"/>
    </font>
    <font>
      <b/>
      <sz val="8"/>
      <name val=".VnArial"/>
      <family val="2"/>
    </font>
    <font>
      <b/>
      <i/>
      <sz val="12"/>
      <color indexed="60"/>
      <name val="Times New Roman"/>
      <family val="1"/>
    </font>
    <font>
      <sz val="9.5"/>
      <color indexed="10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.VnTimeH"/>
      <family val="2"/>
    </font>
    <font>
      <b/>
      <sz val="12"/>
      <name val=".VnArial"/>
      <family val="2"/>
    </font>
    <font>
      <b/>
      <i/>
      <sz val="12"/>
      <name val=".VnTime"/>
      <family val="2"/>
    </font>
    <font>
      <b/>
      <sz val="12"/>
      <name val=".VnArial NarrowH"/>
      <family val="2"/>
    </font>
    <font>
      <vertAlign val="superscript"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sz val="12"/>
      <color theme="1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4"/>
      <color rgb="FF0000FF"/>
      <name val="Times New Roman"/>
      <family val="1"/>
    </font>
    <font>
      <sz val="12"/>
      <color theme="1"/>
      <name val=".VnTime"/>
      <family val="2"/>
    </font>
    <font>
      <sz val="10"/>
      <color rgb="FF0000FF"/>
      <name val="Times New Roman"/>
      <family val="1"/>
    </font>
    <font>
      <sz val="14"/>
      <color rgb="FF0000FF"/>
      <name val=".VnArial Narrow"/>
      <family val="2"/>
    </font>
    <font>
      <sz val="14"/>
      <color rgb="FF0000FF"/>
      <name val=".VnTime"/>
      <family val="2"/>
    </font>
    <font>
      <b/>
      <sz val="14"/>
      <color rgb="FF0000FF"/>
      <name val=".VnTime"/>
      <family val="2"/>
    </font>
    <font>
      <b/>
      <sz val="12"/>
      <color rgb="FF0000FF"/>
      <name val=".VnTimeH"/>
      <family val="2"/>
    </font>
    <font>
      <b/>
      <i/>
      <sz val="14"/>
      <color rgb="FF0000FF"/>
      <name val=".VnTime"/>
      <family val="2"/>
    </font>
    <font>
      <sz val="13"/>
      <color rgb="FF0000FF"/>
      <name val=".VnArial Narrow"/>
      <family val="2"/>
    </font>
    <font>
      <b/>
      <sz val="13"/>
      <color rgb="FF0000FF"/>
      <name val=".VnArial Narrow"/>
      <family val="2"/>
    </font>
    <font>
      <i/>
      <sz val="14"/>
      <color rgb="FF0000FF"/>
      <name val=".VnTime"/>
      <family val="2"/>
    </font>
    <font>
      <sz val="9.5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i/>
      <sz val="12"/>
      <color rgb="FF0000FF"/>
      <name val=".VnArial Narrow"/>
      <family val="2"/>
    </font>
    <font>
      <sz val="11"/>
      <color rgb="FF0000FF"/>
      <name val="Times New Roman"/>
      <family val="1"/>
    </font>
    <font>
      <sz val="11"/>
      <color rgb="FF0000FF"/>
      <name val=".VnArial Narrow"/>
      <family val="2"/>
    </font>
    <font>
      <b/>
      <sz val="11"/>
      <color rgb="FF0000FF"/>
      <name val=".VnArial Narrow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2"/>
      <color rgb="FFFF0000"/>
      <name val=".VnTime"/>
      <family val="2"/>
    </font>
    <font>
      <sz val="11"/>
      <color rgb="FF0000FF"/>
      <name val=".VnTime"/>
      <family val="2"/>
    </font>
    <font>
      <b/>
      <sz val="12"/>
      <color rgb="FFC00000"/>
      <name val="Times New Roman"/>
      <family val="1"/>
    </font>
    <font>
      <b/>
      <sz val="13"/>
      <color rgb="FFC00000"/>
      <name val="Times New Roman"/>
      <family val="1"/>
    </font>
    <font>
      <sz val="12"/>
      <color rgb="FFC00000"/>
      <name val=".VnTime"/>
      <family val="2"/>
    </font>
    <font>
      <b/>
      <sz val="14"/>
      <color rgb="FFC00000"/>
      <name val="Times New Roman"/>
      <family val="1"/>
    </font>
    <font>
      <b/>
      <sz val="14"/>
      <color rgb="FFFF0000"/>
      <name val=".VnTime"/>
      <family val="2"/>
    </font>
    <font>
      <b/>
      <sz val="9"/>
      <color rgb="FFFF0000"/>
      <name val=".VnTime"/>
      <family val="2"/>
    </font>
    <font>
      <sz val="9.5"/>
      <color rgb="FF0000CC"/>
      <name val="Times New Roman"/>
      <family val="1"/>
    </font>
    <font>
      <b/>
      <sz val="9"/>
      <color rgb="FF0000CC"/>
      <name val=".VnTime"/>
      <family val="2"/>
    </font>
    <font>
      <b/>
      <sz val="14"/>
      <color rgb="FF0000CC"/>
      <name val=".VnTime"/>
      <family val="2"/>
    </font>
    <font>
      <b/>
      <sz val="12"/>
      <color rgb="FF0000CC"/>
      <name val=".VnTimeH"/>
      <family val="2"/>
    </font>
    <font>
      <sz val="14"/>
      <color rgb="FF0000CC"/>
      <name val=".VnArial Narrow"/>
      <family val="2"/>
    </font>
    <font>
      <sz val="12"/>
      <color rgb="FF0000CC"/>
      <name val=".VnArial Narrow"/>
      <family val="2"/>
    </font>
    <font>
      <b/>
      <sz val="12"/>
      <color rgb="FF0000CC"/>
      <name val=".VnArial Narrow"/>
      <family val="2"/>
    </font>
    <font>
      <sz val="13"/>
      <color rgb="FF0000CC"/>
      <name val=".VnArial Narrow"/>
      <family val="2"/>
    </font>
    <font>
      <b/>
      <sz val="13"/>
      <color rgb="FF0000CC"/>
      <name val=".VnArial Narrow"/>
      <family val="2"/>
    </font>
    <font>
      <sz val="14"/>
      <color rgb="FF0000CC"/>
      <name val=".VnTime"/>
      <family val="2"/>
    </font>
    <font>
      <b/>
      <i/>
      <sz val="14"/>
      <color rgb="FF0000CC"/>
      <name val=".VnTime"/>
      <family val="2"/>
    </font>
    <font>
      <b/>
      <sz val="10"/>
      <color rgb="FF0000CC"/>
      <name val=".VnTime"/>
      <family val="2"/>
    </font>
    <font>
      <i/>
      <sz val="14"/>
      <color rgb="FF0000CC"/>
      <name val=".VnTime"/>
      <family val="2"/>
    </font>
    <font>
      <b/>
      <sz val="10"/>
      <color rgb="FF0000FF"/>
      <name val=".VnTime"/>
      <family val="2"/>
    </font>
    <font>
      <sz val="11"/>
      <color rgb="FF0000FF"/>
      <name val="Cambria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13"/>
      <color rgb="FFC00000"/>
      <name val="Times New Roman"/>
      <family val="1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i/>
      <sz val="13"/>
      <name val="Cambria"/>
      <family val="1"/>
    </font>
    <font>
      <b/>
      <sz val="16"/>
      <color rgb="FF0033CC"/>
      <name val="Times New Roman"/>
      <family val="1"/>
    </font>
    <font>
      <b/>
      <sz val="11"/>
      <name val="Cambria"/>
      <family val="1"/>
    </font>
    <font>
      <sz val="12"/>
      <color rgb="FFC00000"/>
      <name val="Cambria"/>
      <family val="1"/>
    </font>
    <font>
      <b/>
      <i/>
      <sz val="12"/>
      <color rgb="FFC00000"/>
      <name val="Times New Roman"/>
      <family val="1"/>
    </font>
    <font>
      <b/>
      <sz val="9"/>
      <color rgb="FF0000FF"/>
      <name val=".VnTime"/>
      <family val="2"/>
    </font>
    <font>
      <sz val="9.5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name val="Cambria"/>
      <family val="1"/>
    </font>
    <font>
      <b/>
      <sz val="11"/>
      <name val="Calibri"/>
      <family val="2"/>
    </font>
    <font>
      <sz val="10"/>
      <color theme="0"/>
      <name val="Times New Roman"/>
      <family val="1"/>
    </font>
    <font>
      <sz val="11"/>
      <color theme="0"/>
      <name val=".VnTime"/>
      <family val="2"/>
    </font>
    <font>
      <i/>
      <sz val="10"/>
      <color rgb="FF0000FF"/>
      <name val="Arial"/>
      <family val="2"/>
    </font>
    <font>
      <sz val="13"/>
      <name val="Cambria"/>
      <family val="1"/>
    </font>
    <font>
      <sz val="11.5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sz val="15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dotted"/>
      <bottom style="dotted"/>
    </border>
    <border>
      <left style="thin"/>
      <right/>
      <top style="thin"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/>
      <right style="hair"/>
      <top/>
      <bottom/>
    </border>
    <border>
      <left style="thin"/>
      <right/>
      <top/>
      <bottom style="hair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0" fillId="28" borderId="2" applyNumberFormat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0" fillId="0" borderId="0">
      <alignment/>
      <protection/>
    </xf>
    <xf numFmtId="0" fontId="1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2223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165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1" fontId="19" fillId="0" borderId="11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165" fontId="32" fillId="0" borderId="15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vertical="distributed"/>
    </xf>
    <xf numFmtId="49" fontId="19" fillId="0" borderId="0" xfId="0" applyNumberFormat="1" applyFont="1" applyAlignment="1" quotePrefix="1">
      <alignment/>
    </xf>
    <xf numFmtId="4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8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165" fontId="6" fillId="0" borderId="18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18" xfId="0" applyFont="1" applyBorder="1" applyAlignment="1">
      <alignment horizontal="right"/>
    </xf>
    <xf numFmtId="165" fontId="35" fillId="0" borderId="18" xfId="0" applyNumberFormat="1" applyFont="1" applyBorder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1" fontId="35" fillId="0" borderId="18" xfId="0" applyNumberFormat="1" applyFont="1" applyBorder="1" applyAlignment="1">
      <alignment horizontal="right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35" fillId="0" borderId="20" xfId="0" applyFont="1" applyBorder="1" applyAlignment="1">
      <alignment horizontal="right"/>
    </xf>
    <xf numFmtId="165" fontId="35" fillId="0" borderId="21" xfId="0" applyNumberFormat="1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right"/>
    </xf>
    <xf numFmtId="165" fontId="39" fillId="0" borderId="17" xfId="0" applyNumberFormat="1" applyFont="1" applyBorder="1" applyAlignment="1">
      <alignment horizontal="right"/>
    </xf>
    <xf numFmtId="165" fontId="39" fillId="0" borderId="13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165" fontId="46" fillId="0" borderId="10" xfId="41" applyNumberFormat="1" applyFont="1" applyBorder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165" fontId="46" fillId="0" borderId="11" xfId="41" applyNumberFormat="1" applyFont="1" applyBorder="1" applyAlignment="1">
      <alignment horizontal="center" vertical="center" wrapText="1"/>
    </xf>
    <xf numFmtId="165" fontId="46" fillId="0" borderId="11" xfId="0" applyNumberFormat="1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165" fontId="46" fillId="0" borderId="14" xfId="41" applyNumberFormat="1" applyFont="1" applyBorder="1" applyAlignment="1">
      <alignment horizontal="center" vertical="center" wrapText="1"/>
    </xf>
    <xf numFmtId="165" fontId="46" fillId="0" borderId="14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165" fontId="43" fillId="0" borderId="13" xfId="41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165" fontId="43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1" fontId="26" fillId="0" borderId="10" xfId="0" applyNumberFormat="1" applyFont="1" applyBorder="1" applyAlignment="1">
      <alignment horizontal="right" vertical="center" wrapText="1"/>
    </xf>
    <xf numFmtId="165" fontId="26" fillId="0" borderId="10" xfId="41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1" fontId="26" fillId="0" borderId="11" xfId="0" applyNumberFormat="1" applyFont="1" applyBorder="1" applyAlignment="1">
      <alignment horizontal="right" vertical="center" wrapText="1"/>
    </xf>
    <xf numFmtId="165" fontId="26" fillId="0" borderId="11" xfId="41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right" vertical="center" wrapText="1"/>
    </xf>
    <xf numFmtId="165" fontId="26" fillId="0" borderId="14" xfId="41" applyNumberFormat="1" applyFont="1" applyBorder="1" applyAlignment="1">
      <alignment horizontal="center" vertical="center" wrapText="1"/>
    </xf>
    <xf numFmtId="165" fontId="27" fillId="0" borderId="13" xfId="41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0" xfId="0" applyFont="1" applyBorder="1" applyAlignment="1">
      <alignment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65" fontId="35" fillId="0" borderId="2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right" vertical="center"/>
    </xf>
    <xf numFmtId="1" fontId="4" fillId="0" borderId="15" xfId="41" applyNumberFormat="1" applyFont="1" applyBorder="1" applyAlignment="1">
      <alignment/>
    </xf>
    <xf numFmtId="0" fontId="51" fillId="0" borderId="0" xfId="59" applyFont="1" applyBorder="1" applyAlignment="1">
      <alignment/>
      <protection/>
    </xf>
    <xf numFmtId="3" fontId="27" fillId="0" borderId="0" xfId="0" applyNumberFormat="1" applyFont="1" applyBorder="1" applyAlignment="1">
      <alignment horizontal="center" vertical="center" wrapText="1"/>
    </xf>
    <xf numFmtId="165" fontId="27" fillId="0" borderId="0" xfId="41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165" fontId="44" fillId="0" borderId="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right"/>
    </xf>
    <xf numFmtId="0" fontId="18" fillId="0" borderId="13" xfId="0" applyFont="1" applyFill="1" applyBorder="1" applyAlignment="1">
      <alignment horizontal="center" vertical="center"/>
    </xf>
    <xf numFmtId="168" fontId="53" fillId="0" borderId="11" xfId="4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" fontId="19" fillId="0" borderId="24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" fontId="6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65" fontId="44" fillId="0" borderId="14" xfId="0" applyNumberFormat="1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65" fontId="42" fillId="0" borderId="13" xfId="0" applyNumberFormat="1" applyFont="1" applyBorder="1" applyAlignment="1">
      <alignment vertical="center" wrapText="1"/>
    </xf>
    <xf numFmtId="1" fontId="50" fillId="0" borderId="10" xfId="0" applyNumberFormat="1" applyFont="1" applyBorder="1" applyAlignment="1">
      <alignment horizontal="left" vertical="center"/>
    </xf>
    <xf numFmtId="0" fontId="32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8" fontId="50" fillId="0" borderId="10" xfId="41" applyNumberFormat="1" applyFont="1" applyBorder="1" applyAlignment="1">
      <alignment horizontal="center" vertical="center" wrapText="1"/>
    </xf>
    <xf numFmtId="168" fontId="57" fillId="0" borderId="10" xfId="41" applyNumberFormat="1" applyFont="1" applyBorder="1" applyAlignment="1">
      <alignment horizontal="center" vertical="center" wrapText="1"/>
    </xf>
    <xf numFmtId="167" fontId="57" fillId="0" borderId="10" xfId="41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8" fontId="50" fillId="0" borderId="11" xfId="41" applyNumberFormat="1" applyFont="1" applyBorder="1" applyAlignment="1">
      <alignment horizontal="center" vertical="center" wrapText="1"/>
    </xf>
    <xf numFmtId="168" fontId="57" fillId="0" borderId="11" xfId="41" applyNumberFormat="1" applyFont="1" applyBorder="1" applyAlignment="1">
      <alignment horizontal="center" vertical="center" wrapText="1"/>
    </xf>
    <xf numFmtId="168" fontId="30" fillId="0" borderId="13" xfId="41" applyNumberFormat="1" applyFont="1" applyBorder="1" applyAlignment="1">
      <alignment horizontal="center" vertical="center" wrapText="1"/>
    </xf>
    <xf numFmtId="167" fontId="57" fillId="0" borderId="11" xfId="41" applyNumberFormat="1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168" fontId="28" fillId="0" borderId="11" xfId="41" applyNumberFormat="1" applyFont="1" applyBorder="1" applyAlignment="1">
      <alignment horizontal="center" vertical="center" wrapText="1"/>
    </xf>
    <xf numFmtId="167" fontId="57" fillId="0" borderId="14" xfId="41" applyNumberFormat="1" applyFont="1" applyBorder="1" applyAlignment="1">
      <alignment horizontal="center" vertical="center" wrapText="1"/>
    </xf>
    <xf numFmtId="167" fontId="57" fillId="0" borderId="13" xfId="4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1" fillId="0" borderId="0" xfId="0" applyFont="1" applyAlignment="1">
      <alignment/>
    </xf>
    <xf numFmtId="0" fontId="61" fillId="0" borderId="13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right" vertical="center"/>
    </xf>
    <xf numFmtId="168" fontId="203" fillId="0" borderId="11" xfId="41" applyNumberFormat="1" applyFont="1" applyBorder="1" applyAlignment="1">
      <alignment horizontal="center" vertical="center" wrapText="1"/>
    </xf>
    <xf numFmtId="168" fontId="204" fillId="0" borderId="13" xfId="41" applyNumberFormat="1" applyFont="1" applyBorder="1" applyAlignment="1">
      <alignment horizontal="center" vertical="center" wrapText="1"/>
    </xf>
    <xf numFmtId="167" fontId="43" fillId="0" borderId="13" xfId="41" applyNumberFormat="1" applyFont="1" applyBorder="1" applyAlignment="1">
      <alignment horizontal="center" vertical="center" wrapText="1"/>
    </xf>
    <xf numFmtId="0" fontId="205" fillId="0" borderId="11" xfId="0" applyFont="1" applyBorder="1" applyAlignment="1">
      <alignment vertical="center" wrapText="1"/>
    </xf>
    <xf numFmtId="0" fontId="206" fillId="0" borderId="13" xfId="0" applyFont="1" applyBorder="1" applyAlignment="1">
      <alignment vertical="center" wrapText="1"/>
    </xf>
    <xf numFmtId="3" fontId="207" fillId="0" borderId="10" xfId="0" applyNumberFormat="1" applyFont="1" applyBorder="1" applyAlignment="1">
      <alignment horizontal="right" vertical="center" wrapText="1"/>
    </xf>
    <xf numFmtId="3" fontId="207" fillId="0" borderId="11" xfId="0" applyNumberFormat="1" applyFont="1" applyBorder="1" applyAlignment="1">
      <alignment horizontal="right" vertical="center" wrapText="1"/>
    </xf>
    <xf numFmtId="3" fontId="207" fillId="0" borderId="14" xfId="0" applyNumberFormat="1" applyFont="1" applyBorder="1" applyAlignment="1">
      <alignment horizontal="right" vertical="center" wrapText="1"/>
    </xf>
    <xf numFmtId="3" fontId="207" fillId="0" borderId="10" xfId="0" applyNumberFormat="1" applyFont="1" applyBorder="1" applyAlignment="1">
      <alignment horizontal="center" vertical="center" wrapText="1"/>
    </xf>
    <xf numFmtId="3" fontId="207" fillId="0" borderId="11" xfId="0" applyNumberFormat="1" applyFont="1" applyBorder="1" applyAlignment="1">
      <alignment horizontal="center" vertical="center" wrapText="1"/>
    </xf>
    <xf numFmtId="3" fontId="207" fillId="0" borderId="14" xfId="0" applyNumberFormat="1" applyFont="1" applyBorder="1" applyAlignment="1">
      <alignment horizontal="center" vertical="center" wrapText="1"/>
    </xf>
    <xf numFmtId="3" fontId="208" fillId="0" borderId="13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right" vertical="center" wrapText="1"/>
    </xf>
    <xf numFmtId="165" fontId="26" fillId="0" borderId="24" xfId="41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165" fontId="26" fillId="0" borderId="24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left" vertical="center"/>
    </xf>
    <xf numFmtId="1" fontId="17" fillId="0" borderId="11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 vertical="center"/>
    </xf>
    <xf numFmtId="165" fontId="26" fillId="0" borderId="24" xfId="0" applyNumberFormat="1" applyFont="1" applyBorder="1" applyAlignment="1">
      <alignment horizontal="right" vertical="center" wrapText="1"/>
    </xf>
    <xf numFmtId="166" fontId="27" fillId="0" borderId="13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209" fillId="0" borderId="0" xfId="0" applyFont="1" applyAlignment="1">
      <alignment/>
    </xf>
    <xf numFmtId="168" fontId="210" fillId="0" borderId="0" xfId="41" applyNumberFormat="1" applyFont="1" applyAlignment="1">
      <alignment/>
    </xf>
    <xf numFmtId="168" fontId="211" fillId="0" borderId="0" xfId="41" applyNumberFormat="1" applyFont="1" applyAlignment="1">
      <alignment/>
    </xf>
    <xf numFmtId="0" fontId="211" fillId="0" borderId="0" xfId="0" applyFont="1" applyAlignment="1">
      <alignment/>
    </xf>
    <xf numFmtId="0" fontId="19" fillId="0" borderId="0" xfId="0" applyFont="1" applyFill="1" applyAlignment="1">
      <alignment/>
    </xf>
    <xf numFmtId="0" fontId="63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168" fontId="62" fillId="0" borderId="11" xfId="41" applyNumberFormat="1" applyFont="1" applyFill="1" applyBorder="1" applyAlignment="1">
      <alignment horizontal="right" vertical="center" wrapText="1"/>
    </xf>
    <xf numFmtId="168" fontId="31" fillId="0" borderId="11" xfId="41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/>
    </xf>
    <xf numFmtId="0" fontId="212" fillId="0" borderId="0" xfId="0" applyFont="1" applyAlignment="1">
      <alignment/>
    </xf>
    <xf numFmtId="0" fontId="65" fillId="0" borderId="11" xfId="0" applyFont="1" applyFill="1" applyBorder="1" applyAlignment="1">
      <alignment horizontal="right" vertical="center"/>
    </xf>
    <xf numFmtId="0" fontId="213" fillId="0" borderId="0" xfId="0" applyFont="1" applyAlignment="1">
      <alignment/>
    </xf>
    <xf numFmtId="0" fontId="62" fillId="0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65" fontId="6" fillId="0" borderId="10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5" fontId="6" fillId="0" borderId="2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6" fillId="0" borderId="14" xfId="0" applyNumberFormat="1" applyFont="1" applyBorder="1" applyAlignment="1">
      <alignment vertical="center" wrapText="1"/>
    </xf>
    <xf numFmtId="168" fontId="32" fillId="0" borderId="11" xfId="41" applyNumberFormat="1" applyFont="1" applyFill="1" applyBorder="1" applyAlignment="1">
      <alignment horizontal="right" vertical="center"/>
    </xf>
    <xf numFmtId="168" fontId="52" fillId="0" borderId="11" xfId="41" applyNumberFormat="1" applyFont="1" applyFill="1" applyBorder="1" applyAlignment="1">
      <alignment horizontal="right" vertical="center"/>
    </xf>
    <xf numFmtId="168" fontId="29" fillId="0" borderId="13" xfId="41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1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167" fontId="7" fillId="0" borderId="0" xfId="0" applyNumberFormat="1" applyFont="1" applyAlignment="1">
      <alignment/>
    </xf>
    <xf numFmtId="168" fontId="36" fillId="0" borderId="25" xfId="41" applyNumberFormat="1" applyFont="1" applyFill="1" applyBorder="1" applyAlignment="1">
      <alignment horizontal="right" vertical="center" wrapText="1"/>
    </xf>
    <xf numFmtId="0" fontId="19" fillId="35" borderId="0" xfId="0" applyFont="1" applyFill="1" applyAlignment="1">
      <alignment/>
    </xf>
    <xf numFmtId="0" fontId="0" fillId="35" borderId="0" xfId="0" applyFill="1" applyAlignment="1">
      <alignment/>
    </xf>
    <xf numFmtId="0" fontId="32" fillId="0" borderId="11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/>
    </xf>
    <xf numFmtId="0" fontId="205" fillId="0" borderId="10" xfId="0" applyFont="1" applyFill="1" applyBorder="1" applyAlignment="1">
      <alignment vertical="center" wrapText="1"/>
    </xf>
    <xf numFmtId="0" fontId="205" fillId="0" borderId="11" xfId="0" applyFont="1" applyFill="1" applyBorder="1" applyAlignment="1">
      <alignment vertical="center" wrapText="1"/>
    </xf>
    <xf numFmtId="0" fontId="205" fillId="0" borderId="14" xfId="0" applyFont="1" applyFill="1" applyBorder="1" applyAlignment="1">
      <alignment vertical="center"/>
    </xf>
    <xf numFmtId="168" fontId="205" fillId="0" borderId="11" xfId="41" applyNumberFormat="1" applyFont="1" applyBorder="1" applyAlignment="1">
      <alignment vertical="center" wrapText="1"/>
    </xf>
    <xf numFmtId="168" fontId="205" fillId="0" borderId="10" xfId="41" applyNumberFormat="1" applyFont="1" applyBorder="1" applyAlignment="1">
      <alignment vertical="center" wrapText="1"/>
    </xf>
    <xf numFmtId="168" fontId="205" fillId="0" borderId="14" xfId="41" applyNumberFormat="1" applyFont="1" applyBorder="1" applyAlignment="1">
      <alignment vertical="center"/>
    </xf>
    <xf numFmtId="168" fontId="58" fillId="0" borderId="13" xfId="41" applyNumberFormat="1" applyFont="1" applyBorder="1" applyAlignment="1">
      <alignment horizontal="center" vertical="center" wrapText="1"/>
    </xf>
    <xf numFmtId="165" fontId="58" fillId="0" borderId="13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21" fillId="0" borderId="13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65" fontId="21" fillId="0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5" fontId="44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5" fontId="44" fillId="0" borderId="11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65" fontId="44" fillId="0" borderId="2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5" fontId="44" fillId="0" borderId="14" xfId="0" applyNumberFormat="1" applyFont="1" applyFill="1" applyBorder="1" applyAlignment="1">
      <alignment vertical="center" wrapText="1"/>
    </xf>
    <xf numFmtId="168" fontId="32" fillId="0" borderId="11" xfId="41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68" fontId="36" fillId="0" borderId="11" xfId="41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68" fontId="203" fillId="0" borderId="10" xfId="41" applyNumberFormat="1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3" fontId="214" fillId="0" borderId="13" xfId="0" applyNumberFormat="1" applyFont="1" applyBorder="1" applyAlignment="1">
      <alignment horizontal="center" vertical="center" wrapText="1"/>
    </xf>
    <xf numFmtId="0" fontId="203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9" fillId="0" borderId="3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1" fontId="35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68" fontId="21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5" fillId="0" borderId="0" xfId="0" applyFont="1" applyAlignment="1">
      <alignment/>
    </xf>
    <xf numFmtId="0" fontId="205" fillId="0" borderId="14" xfId="0" applyFont="1" applyFill="1" applyBorder="1" applyAlignment="1">
      <alignment vertical="center" wrapText="1"/>
    </xf>
    <xf numFmtId="0" fontId="205" fillId="0" borderId="10" xfId="0" applyFont="1" applyBorder="1" applyAlignment="1">
      <alignment vertical="center" wrapText="1"/>
    </xf>
    <xf numFmtId="168" fontId="205" fillId="0" borderId="14" xfId="41" applyNumberFormat="1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216" fillId="0" borderId="0" xfId="0" applyFont="1" applyAlignment="1">
      <alignment horizontal="center"/>
    </xf>
    <xf numFmtId="0" fontId="203" fillId="0" borderId="13" xfId="0" applyFont="1" applyBorder="1" applyAlignment="1">
      <alignment horizontal="center" vertical="center" wrapText="1"/>
    </xf>
    <xf numFmtId="165" fontId="214" fillId="0" borderId="13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66" fontId="214" fillId="0" borderId="13" xfId="0" applyNumberFormat="1" applyFont="1" applyBorder="1" applyAlignment="1">
      <alignment horizontal="center" vertical="center" wrapText="1"/>
    </xf>
    <xf numFmtId="3" fontId="203" fillId="0" borderId="25" xfId="0" applyNumberFormat="1" applyFont="1" applyBorder="1" applyAlignment="1">
      <alignment horizontal="center" vertical="center" wrapText="1"/>
    </xf>
    <xf numFmtId="168" fontId="203" fillId="0" borderId="25" xfId="41" applyNumberFormat="1" applyFont="1" applyBorder="1" applyAlignment="1">
      <alignment horizontal="center" vertical="center" wrapText="1"/>
    </xf>
    <xf numFmtId="0" fontId="203" fillId="0" borderId="25" xfId="0" applyFont="1" applyBorder="1" applyAlignment="1">
      <alignment horizontal="center" vertical="center" wrapText="1"/>
    </xf>
    <xf numFmtId="168" fontId="203" fillId="34" borderId="25" xfId="41" applyNumberFormat="1" applyFont="1" applyFill="1" applyBorder="1" applyAlignment="1">
      <alignment horizontal="center" vertical="center"/>
    </xf>
    <xf numFmtId="3" fontId="203" fillId="0" borderId="11" xfId="0" applyNumberFormat="1" applyFont="1" applyBorder="1" applyAlignment="1">
      <alignment horizontal="center" vertical="center" wrapText="1"/>
    </xf>
    <xf numFmtId="165" fontId="203" fillId="0" borderId="25" xfId="0" applyNumberFormat="1" applyFont="1" applyBorder="1" applyAlignment="1">
      <alignment horizontal="center" vertical="center" wrapText="1"/>
    </xf>
    <xf numFmtId="0" fontId="217" fillId="0" borderId="25" xfId="0" applyFont="1" applyBorder="1" applyAlignment="1">
      <alignment horizontal="left" vertical="center" wrapText="1"/>
    </xf>
    <xf numFmtId="2" fontId="203" fillId="0" borderId="25" xfId="0" applyNumberFormat="1" applyFont="1" applyBorder="1" applyAlignment="1">
      <alignment horizontal="center" vertical="center" wrapText="1"/>
    </xf>
    <xf numFmtId="0" fontId="203" fillId="0" borderId="25" xfId="0" applyFont="1" applyBorder="1" applyAlignment="1">
      <alignment vertical="center"/>
    </xf>
    <xf numFmtId="0" fontId="203" fillId="0" borderId="11" xfId="0" applyFont="1" applyBorder="1" applyAlignment="1">
      <alignment vertical="center"/>
    </xf>
    <xf numFmtId="0" fontId="217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5" fillId="0" borderId="0" xfId="0" applyFont="1" applyBorder="1" applyAlignment="1">
      <alignment vertical="center" wrapText="1"/>
    </xf>
    <xf numFmtId="0" fontId="2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168" fontId="5" fillId="0" borderId="0" xfId="41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168" fontId="208" fillId="0" borderId="13" xfId="41" applyNumberFormat="1" applyFont="1" applyBorder="1" applyAlignment="1">
      <alignment horizontal="center" vertical="center"/>
    </xf>
    <xf numFmtId="168" fontId="207" fillId="0" borderId="18" xfId="41" applyNumberFormat="1" applyFont="1" applyBorder="1" applyAlignment="1">
      <alignment horizontal="center" vertical="center"/>
    </xf>
    <xf numFmtId="0" fontId="207" fillId="0" borderId="19" xfId="0" applyFont="1" applyBorder="1" applyAlignment="1">
      <alignment horizontal="center" vertical="center"/>
    </xf>
    <xf numFmtId="0" fontId="207" fillId="0" borderId="26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32" fillId="0" borderId="0" xfId="0" applyFont="1" applyAlignment="1">
      <alignment/>
    </xf>
    <xf numFmtId="168" fontId="207" fillId="0" borderId="18" xfId="41" applyNumberFormat="1" applyFont="1" applyFill="1" applyBorder="1" applyAlignment="1">
      <alignment horizontal="right" vertical="center"/>
    </xf>
    <xf numFmtId="0" fontId="207" fillId="0" borderId="26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05" fillId="0" borderId="24" xfId="0" applyFont="1" applyBorder="1" applyAlignment="1">
      <alignment vertical="center" wrapText="1"/>
    </xf>
    <xf numFmtId="0" fontId="205" fillId="0" borderId="14" xfId="0" applyFont="1" applyBorder="1" applyAlignment="1">
      <alignment vertical="center"/>
    </xf>
    <xf numFmtId="165" fontId="205" fillId="0" borderId="10" xfId="0" applyNumberFormat="1" applyFont="1" applyBorder="1" applyAlignment="1">
      <alignment vertical="center" wrapText="1"/>
    </xf>
    <xf numFmtId="165" fontId="205" fillId="0" borderId="11" xfId="0" applyNumberFormat="1" applyFont="1" applyBorder="1" applyAlignment="1">
      <alignment vertical="center" wrapText="1"/>
    </xf>
    <xf numFmtId="165" fontId="205" fillId="0" borderId="24" xfId="0" applyNumberFormat="1" applyFont="1" applyBorder="1" applyAlignment="1">
      <alignment vertical="center" wrapText="1"/>
    </xf>
    <xf numFmtId="165" fontId="205" fillId="0" borderId="14" xfId="0" applyNumberFormat="1" applyFont="1" applyBorder="1" applyAlignment="1">
      <alignment vertical="center"/>
    </xf>
    <xf numFmtId="165" fontId="206" fillId="0" borderId="13" xfId="0" applyNumberFormat="1" applyFont="1" applyBorder="1" applyAlignment="1">
      <alignment vertical="center" wrapText="1"/>
    </xf>
    <xf numFmtId="165" fontId="32" fillId="0" borderId="0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168" fontId="205" fillId="0" borderId="0" xfId="41" applyNumberFormat="1" applyFont="1" applyBorder="1" applyAlignment="1">
      <alignment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right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68" fontId="214" fillId="0" borderId="13" xfId="41" applyNumberFormat="1" applyFont="1" applyBorder="1" applyAlignment="1">
      <alignment horizontal="center" vertical="center" wrapText="1"/>
    </xf>
    <xf numFmtId="165" fontId="203" fillId="0" borderId="11" xfId="0" applyNumberFormat="1" applyFont="1" applyBorder="1" applyAlignment="1">
      <alignment vertical="center"/>
    </xf>
    <xf numFmtId="1" fontId="0" fillId="0" borderId="0" xfId="0" applyNumberFormat="1" applyFont="1" applyAlignment="1">
      <alignment/>
    </xf>
    <xf numFmtId="168" fontId="29" fillId="34" borderId="10" xfId="41" applyNumberFormat="1" applyFont="1" applyFill="1" applyBorder="1" applyAlignment="1">
      <alignment horizontal="right" vertical="center" wrapText="1"/>
    </xf>
    <xf numFmtId="164" fontId="50" fillId="0" borderId="11" xfId="41" applyFont="1" applyBorder="1" applyAlignment="1">
      <alignment/>
    </xf>
    <xf numFmtId="168" fontId="50" fillId="0" borderId="11" xfId="41" applyNumberFormat="1" applyFont="1" applyFill="1" applyBorder="1" applyAlignment="1">
      <alignment/>
    </xf>
    <xf numFmtId="168" fontId="50" fillId="0" borderId="11" xfId="41" applyNumberFormat="1" applyFont="1" applyBorder="1" applyAlignment="1">
      <alignment/>
    </xf>
    <xf numFmtId="165" fontId="203" fillId="0" borderId="14" xfId="0" applyNumberFormat="1" applyFont="1" applyBorder="1" applyAlignment="1">
      <alignment vertical="center"/>
    </xf>
    <xf numFmtId="168" fontId="217" fillId="0" borderId="11" xfId="41" applyNumberFormat="1" applyFont="1" applyBorder="1" applyAlignment="1">
      <alignment vertical="center" wrapText="1"/>
    </xf>
    <xf numFmtId="0" fontId="59" fillId="0" borderId="34" xfId="0" applyFont="1" applyBorder="1" applyAlignment="1">
      <alignment horizontal="left" vertical="center" wrapText="1"/>
    </xf>
    <xf numFmtId="167" fontId="205" fillId="0" borderId="11" xfId="41" applyNumberFormat="1" applyFont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0" fontId="32" fillId="0" borderId="0" xfId="59" applyFont="1">
      <alignment/>
      <protection/>
    </xf>
    <xf numFmtId="0" fontId="189" fillId="0" borderId="0" xfId="0" applyFont="1" applyAlignment="1">
      <alignment/>
    </xf>
    <xf numFmtId="0" fontId="218" fillId="0" borderId="0" xfId="0" applyFont="1" applyAlignment="1">
      <alignment/>
    </xf>
    <xf numFmtId="168" fontId="218" fillId="0" borderId="0" xfId="41" applyNumberFormat="1" applyFont="1" applyAlignment="1">
      <alignment/>
    </xf>
    <xf numFmtId="168" fontId="218" fillId="0" borderId="0" xfId="0" applyNumberFormat="1" applyFont="1" applyAlignment="1">
      <alignment/>
    </xf>
    <xf numFmtId="165" fontId="218" fillId="0" borderId="0" xfId="0" applyNumberFormat="1" applyFont="1" applyAlignment="1">
      <alignment/>
    </xf>
    <xf numFmtId="168" fontId="203" fillId="0" borderId="11" xfId="41" applyNumberFormat="1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9" fillId="0" borderId="13" xfId="0" applyFont="1" applyBorder="1" applyAlignment="1">
      <alignment horizontal="center" vertical="center" wrapText="1"/>
    </xf>
    <xf numFmtId="0" fontId="220" fillId="0" borderId="0" xfId="0" applyFont="1" applyAlignment="1">
      <alignment/>
    </xf>
    <xf numFmtId="0" fontId="221" fillId="0" borderId="0" xfId="0" applyFont="1" applyAlignment="1">
      <alignment/>
    </xf>
    <xf numFmtId="0" fontId="222" fillId="0" borderId="0" xfId="0" applyFont="1" applyAlignment="1">
      <alignment/>
    </xf>
    <xf numFmtId="0" fontId="223" fillId="0" borderId="0" xfId="0" applyFont="1" applyAlignment="1">
      <alignment/>
    </xf>
    <xf numFmtId="0" fontId="205" fillId="0" borderId="0" xfId="0" applyFont="1" applyBorder="1" applyAlignment="1">
      <alignment horizontal="right"/>
    </xf>
    <xf numFmtId="0" fontId="206" fillId="0" borderId="0" xfId="0" applyFont="1" applyBorder="1" applyAlignment="1">
      <alignment horizontal="right"/>
    </xf>
    <xf numFmtId="0" fontId="224" fillId="0" borderId="0" xfId="0" applyFont="1" applyAlignment="1">
      <alignment/>
    </xf>
    <xf numFmtId="0" fontId="225" fillId="0" borderId="0" xfId="0" applyFont="1" applyBorder="1" applyAlignment="1">
      <alignment horizontal="right"/>
    </xf>
    <xf numFmtId="0" fontId="226" fillId="0" borderId="0" xfId="0" applyFont="1" applyBorder="1" applyAlignment="1">
      <alignment horizontal="right"/>
    </xf>
    <xf numFmtId="0" fontId="220" fillId="0" borderId="0" xfId="0" applyFont="1" applyBorder="1" applyAlignment="1">
      <alignment/>
    </xf>
    <xf numFmtId="0" fontId="221" fillId="0" borderId="0" xfId="0" applyFont="1" applyBorder="1" applyAlignment="1">
      <alignment/>
    </xf>
    <xf numFmtId="0" fontId="222" fillId="0" borderId="0" xfId="0" applyFont="1" applyBorder="1" applyAlignment="1">
      <alignment horizontal="center"/>
    </xf>
    <xf numFmtId="0" fontId="222" fillId="0" borderId="0" xfId="0" applyFont="1" applyBorder="1" applyAlignment="1">
      <alignment/>
    </xf>
    <xf numFmtId="0" fontId="225" fillId="0" borderId="18" xfId="0" applyFont="1" applyBorder="1" applyAlignment="1">
      <alignment horizontal="right"/>
    </xf>
    <xf numFmtId="0" fontId="225" fillId="0" borderId="20" xfId="0" applyFont="1" applyBorder="1" applyAlignment="1">
      <alignment horizontal="right"/>
    </xf>
    <xf numFmtId="0" fontId="226" fillId="0" borderId="13" xfId="0" applyFont="1" applyBorder="1" applyAlignment="1">
      <alignment horizontal="right"/>
    </xf>
    <xf numFmtId="0" fontId="220" fillId="0" borderId="0" xfId="0" applyFont="1" applyBorder="1" applyAlignment="1">
      <alignment horizontal="center"/>
    </xf>
    <xf numFmtId="0" fontId="220" fillId="0" borderId="17" xfId="0" applyFont="1" applyBorder="1" applyAlignment="1">
      <alignment horizontal="center"/>
    </xf>
    <xf numFmtId="0" fontId="227" fillId="0" borderId="0" xfId="0" applyFont="1" applyAlignment="1">
      <alignment horizontal="center"/>
    </xf>
    <xf numFmtId="49" fontId="222" fillId="0" borderId="0" xfId="0" applyNumberFormat="1" applyFont="1" applyAlignment="1">
      <alignment/>
    </xf>
    <xf numFmtId="0" fontId="206" fillId="0" borderId="13" xfId="0" applyFont="1" applyBorder="1" applyAlignment="1">
      <alignment horizontal="right"/>
    </xf>
    <xf numFmtId="168" fontId="228" fillId="0" borderId="19" xfId="41" applyNumberFormat="1" applyFont="1" applyBorder="1" applyAlignment="1">
      <alignment horizontal="right" vertical="center"/>
    </xf>
    <xf numFmtId="165" fontId="71" fillId="0" borderId="19" xfId="0" applyNumberFormat="1" applyFont="1" applyBorder="1" applyAlignment="1">
      <alignment horizontal="right" vertical="center"/>
    </xf>
    <xf numFmtId="167" fontId="71" fillId="0" borderId="19" xfId="0" applyNumberFormat="1" applyFont="1" applyBorder="1" applyAlignment="1">
      <alignment horizontal="right" vertical="center"/>
    </xf>
    <xf numFmtId="0" fontId="71" fillId="0" borderId="19" xfId="0" applyFont="1" applyBorder="1" applyAlignment="1">
      <alignment horizontal="right" vertical="center"/>
    </xf>
    <xf numFmtId="168" fontId="228" fillId="0" borderId="18" xfId="41" applyNumberFormat="1" applyFont="1" applyBorder="1" applyAlignment="1">
      <alignment horizontal="right" vertical="center"/>
    </xf>
    <xf numFmtId="165" fontId="71" fillId="0" borderId="26" xfId="0" applyNumberFormat="1" applyFont="1" applyBorder="1" applyAlignment="1">
      <alignment horizontal="right" vertical="center"/>
    </xf>
    <xf numFmtId="167" fontId="71" fillId="0" borderId="26" xfId="0" applyNumberFormat="1" applyFont="1" applyBorder="1" applyAlignment="1">
      <alignment horizontal="right" vertical="center"/>
    </xf>
    <xf numFmtId="168" fontId="228" fillId="0" borderId="26" xfId="41" applyNumberFormat="1" applyFont="1" applyBorder="1" applyAlignment="1">
      <alignment horizontal="right" vertical="center"/>
    </xf>
    <xf numFmtId="165" fontId="71" fillId="0" borderId="18" xfId="0" applyNumberFormat="1" applyFont="1" applyBorder="1" applyAlignment="1">
      <alignment horizontal="right" vertical="center"/>
    </xf>
    <xf numFmtId="0" fontId="71" fillId="0" borderId="26" xfId="0" applyFont="1" applyBorder="1" applyAlignment="1">
      <alignment horizontal="right" vertical="center"/>
    </xf>
    <xf numFmtId="0" fontId="71" fillId="0" borderId="18" xfId="0" applyFont="1" applyBorder="1" applyAlignment="1">
      <alignment horizontal="right" vertical="center"/>
    </xf>
    <xf numFmtId="168" fontId="228" fillId="0" borderId="13" xfId="41" applyNumberFormat="1" applyFont="1" applyBorder="1" applyAlignment="1">
      <alignment horizontal="right" vertical="center"/>
    </xf>
    <xf numFmtId="165" fontId="71" fillId="0" borderId="13" xfId="0" applyNumberFormat="1" applyFont="1" applyBorder="1" applyAlignment="1">
      <alignment horizontal="right" vertical="center"/>
    </xf>
    <xf numFmtId="167" fontId="71" fillId="0" borderId="13" xfId="0" applyNumberFormat="1" applyFont="1" applyBorder="1" applyAlignment="1">
      <alignment horizontal="right" vertical="center"/>
    </xf>
    <xf numFmtId="0" fontId="215" fillId="0" borderId="35" xfId="0" applyFont="1" applyBorder="1" applyAlignment="1">
      <alignment/>
    </xf>
    <xf numFmtId="0" fontId="54" fillId="0" borderId="11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8" fontId="207" fillId="0" borderId="26" xfId="41" applyNumberFormat="1" applyFont="1" applyBorder="1" applyAlignment="1">
      <alignment vertical="center" wrapText="1"/>
    </xf>
    <xf numFmtId="168" fontId="207" fillId="0" borderId="21" xfId="41" applyNumberFormat="1" applyFont="1" applyBorder="1" applyAlignment="1">
      <alignment vertical="center" wrapText="1"/>
    </xf>
    <xf numFmtId="168" fontId="208" fillId="0" borderId="13" xfId="41" applyNumberFormat="1" applyFont="1" applyBorder="1" applyAlignment="1">
      <alignment vertical="center" wrapText="1"/>
    </xf>
    <xf numFmtId="167" fontId="30" fillId="0" borderId="13" xfId="41" applyNumberFormat="1" applyFont="1" applyBorder="1" applyAlignment="1">
      <alignment horizontal="center" vertical="center" wrapText="1"/>
    </xf>
    <xf numFmtId="0" fontId="229" fillId="0" borderId="13" xfId="0" applyFont="1" applyFill="1" applyBorder="1" applyAlignment="1">
      <alignment horizontal="center" vertical="center"/>
    </xf>
    <xf numFmtId="168" fontId="55" fillId="0" borderId="11" xfId="41" applyNumberFormat="1" applyFont="1" applyFill="1" applyBorder="1" applyAlignment="1">
      <alignment horizontal="right" vertical="center"/>
    </xf>
    <xf numFmtId="168" fontId="3" fillId="0" borderId="11" xfId="41" applyNumberFormat="1" applyFont="1" applyFill="1" applyBorder="1" applyAlignment="1">
      <alignment horizontal="right" vertical="center"/>
    </xf>
    <xf numFmtId="168" fontId="64" fillId="0" borderId="11" xfId="41" applyNumberFormat="1" applyFont="1" applyFill="1" applyBorder="1" applyAlignment="1">
      <alignment horizontal="right" vertical="center"/>
    </xf>
    <xf numFmtId="168" fontId="55" fillId="0" borderId="24" xfId="41" applyNumberFormat="1" applyFont="1" applyFill="1" applyBorder="1" applyAlignment="1">
      <alignment horizontal="right" vertical="center"/>
    </xf>
    <xf numFmtId="168" fontId="55" fillId="0" borderId="14" xfId="41" applyNumberFormat="1" applyFont="1" applyFill="1" applyBorder="1" applyAlignment="1">
      <alignment horizontal="right" vertical="center"/>
    </xf>
    <xf numFmtId="168" fontId="55" fillId="0" borderId="25" xfId="41" applyNumberFormat="1" applyFont="1" applyFill="1" applyBorder="1" applyAlignment="1">
      <alignment horizontal="right" vertical="center"/>
    </xf>
    <xf numFmtId="165" fontId="64" fillId="0" borderId="11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1" fontId="55" fillId="0" borderId="11" xfId="0" applyNumberFormat="1" applyFont="1" applyFill="1" applyBorder="1" applyAlignment="1">
      <alignment horizontal="right" vertical="center"/>
    </xf>
    <xf numFmtId="165" fontId="55" fillId="0" borderId="11" xfId="0" applyNumberFormat="1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right" vertical="center"/>
    </xf>
    <xf numFmtId="165" fontId="55" fillId="0" borderId="14" xfId="0" applyNumberFormat="1" applyFont="1" applyFill="1" applyBorder="1" applyAlignment="1">
      <alignment horizontal="right" vertical="center"/>
    </xf>
    <xf numFmtId="168" fontId="230" fillId="0" borderId="11" xfId="41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207" fillId="0" borderId="0" xfId="0" applyFont="1" applyAlignment="1">
      <alignment/>
    </xf>
    <xf numFmtId="168" fontId="231" fillId="0" borderId="11" xfId="41" applyNumberFormat="1" applyFont="1" applyFill="1" applyBorder="1" applyAlignment="1">
      <alignment horizontal="right" vertical="center"/>
    </xf>
    <xf numFmtId="168" fontId="0" fillId="0" borderId="0" xfId="41" applyNumberFormat="1" applyFont="1" applyAlignment="1">
      <alignment vertical="center"/>
    </xf>
    <xf numFmtId="0" fontId="215" fillId="0" borderId="0" xfId="0" applyFont="1" applyFill="1" applyAlignment="1">
      <alignment/>
    </xf>
    <xf numFmtId="1" fontId="214" fillId="34" borderId="13" xfId="41" applyNumberFormat="1" applyFont="1" applyFill="1" applyBorder="1" applyAlignment="1">
      <alignment horizontal="center" vertical="center"/>
    </xf>
    <xf numFmtId="0" fontId="215" fillId="0" borderId="0" xfId="59" applyFont="1">
      <alignment/>
      <protection/>
    </xf>
    <xf numFmtId="168" fontId="207" fillId="0" borderId="19" xfId="41" applyNumberFormat="1" applyFont="1" applyBorder="1" applyAlignment="1">
      <alignment vertical="center" wrapText="1"/>
    </xf>
    <xf numFmtId="0" fontId="232" fillId="0" borderId="13" xfId="0" applyFont="1" applyBorder="1" applyAlignment="1">
      <alignment horizontal="center" vertical="center" wrapText="1"/>
    </xf>
    <xf numFmtId="168" fontId="207" fillId="0" borderId="18" xfId="41" applyNumberFormat="1" applyFont="1" applyBorder="1" applyAlignment="1">
      <alignment horizontal="right" vertical="center"/>
    </xf>
    <xf numFmtId="168" fontId="207" fillId="0" borderId="26" xfId="41" applyNumberFormat="1" applyFont="1" applyBorder="1" applyAlignment="1">
      <alignment horizontal="right" vertical="center"/>
    </xf>
    <xf numFmtId="168" fontId="33" fillId="0" borderId="0" xfId="0" applyNumberFormat="1" applyFont="1" applyAlignment="1">
      <alignment/>
    </xf>
    <xf numFmtId="168" fontId="208" fillId="0" borderId="13" xfId="41" applyNumberFormat="1" applyFont="1" applyBorder="1" applyAlignment="1">
      <alignment horizontal="right" vertical="center"/>
    </xf>
    <xf numFmtId="168" fontId="207" fillId="0" borderId="21" xfId="41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69" fillId="0" borderId="0" xfId="0" applyFont="1" applyFill="1" applyAlignment="1">
      <alignment/>
    </xf>
    <xf numFmtId="1" fontId="207" fillId="0" borderId="18" xfId="0" applyNumberFormat="1" applyFont="1" applyBorder="1" applyAlignment="1">
      <alignment horizontal="center" vertical="center"/>
    </xf>
    <xf numFmtId="0" fontId="203" fillId="0" borderId="18" xfId="0" applyFont="1" applyBorder="1" applyAlignment="1">
      <alignment vertical="center"/>
    </xf>
    <xf numFmtId="0" fontId="203" fillId="0" borderId="26" xfId="0" applyFont="1" applyBorder="1" applyAlignment="1">
      <alignment vertical="center"/>
    </xf>
    <xf numFmtId="0" fontId="207" fillId="0" borderId="21" xfId="0" applyFont="1" applyBorder="1" applyAlignment="1">
      <alignment horizontal="center" vertical="center"/>
    </xf>
    <xf numFmtId="0" fontId="203" fillId="0" borderId="16" xfId="0" applyFont="1" applyBorder="1" applyAlignment="1">
      <alignment vertical="center"/>
    </xf>
    <xf numFmtId="0" fontId="215" fillId="0" borderId="15" xfId="0" applyFont="1" applyBorder="1" applyAlignment="1">
      <alignment/>
    </xf>
    <xf numFmtId="0" fontId="233" fillId="0" borderId="15" xfId="0" applyFont="1" applyFill="1" applyBorder="1" applyAlignment="1">
      <alignment/>
    </xf>
    <xf numFmtId="168" fontId="208" fillId="0" borderId="13" xfId="41" applyNumberFormat="1" applyFont="1" applyFill="1" applyBorder="1" applyAlignment="1">
      <alignment horizontal="right" vertical="center"/>
    </xf>
    <xf numFmtId="0" fontId="205" fillId="0" borderId="19" xfId="0" applyFont="1" applyBorder="1" applyAlignment="1">
      <alignment horizontal="center" vertical="center" wrapText="1"/>
    </xf>
    <xf numFmtId="0" fontId="203" fillId="0" borderId="19" xfId="0" applyFont="1" applyBorder="1" applyAlignment="1">
      <alignment vertical="center" wrapText="1"/>
    </xf>
    <xf numFmtId="0" fontId="205" fillId="0" borderId="26" xfId="0" applyFont="1" applyBorder="1" applyAlignment="1">
      <alignment horizontal="center" vertical="center" wrapText="1"/>
    </xf>
    <xf numFmtId="0" fontId="203" fillId="0" borderId="26" xfId="0" applyFont="1" applyBorder="1" applyAlignment="1">
      <alignment vertical="center" wrapText="1"/>
    </xf>
    <xf numFmtId="0" fontId="205" fillId="0" borderId="21" xfId="0" applyFont="1" applyBorder="1" applyAlignment="1">
      <alignment horizontal="center" vertical="center" wrapText="1"/>
    </xf>
    <xf numFmtId="0" fontId="203" fillId="0" borderId="21" xfId="0" applyFont="1" applyBorder="1" applyAlignment="1">
      <alignment vertical="center" wrapText="1"/>
    </xf>
    <xf numFmtId="165" fontId="207" fillId="0" borderId="10" xfId="0" applyNumberFormat="1" applyFont="1" applyBorder="1" applyAlignment="1">
      <alignment horizontal="center" vertical="center" wrapText="1"/>
    </xf>
    <xf numFmtId="165" fontId="207" fillId="0" borderId="11" xfId="0" applyNumberFormat="1" applyFont="1" applyBorder="1" applyAlignment="1">
      <alignment horizontal="center" vertical="center" wrapText="1"/>
    </xf>
    <xf numFmtId="165" fontId="207" fillId="0" borderId="14" xfId="0" applyNumberFormat="1" applyFont="1" applyBorder="1" applyAlignment="1">
      <alignment horizontal="center" vertical="center" wrapText="1"/>
    </xf>
    <xf numFmtId="3" fontId="208" fillId="0" borderId="13" xfId="0" applyNumberFormat="1" applyFont="1" applyBorder="1" applyAlignment="1">
      <alignment horizontal="center" vertical="center" wrapText="1"/>
    </xf>
    <xf numFmtId="165" fontId="208" fillId="0" borderId="13" xfId="0" applyNumberFormat="1" applyFont="1" applyBorder="1" applyAlignment="1">
      <alignment horizontal="center" vertical="center" wrapText="1"/>
    </xf>
    <xf numFmtId="0" fontId="234" fillId="0" borderId="13" xfId="0" applyNumberFormat="1" applyFont="1" applyBorder="1" applyAlignment="1">
      <alignment horizontal="center" vertical="center" wrapText="1"/>
    </xf>
    <xf numFmtId="0" fontId="205" fillId="0" borderId="14" xfId="0" applyFont="1" applyBorder="1" applyAlignment="1">
      <alignment vertical="center" wrapText="1"/>
    </xf>
    <xf numFmtId="165" fontId="235" fillId="0" borderId="10" xfId="0" applyNumberFormat="1" applyFont="1" applyBorder="1" applyAlignment="1">
      <alignment vertical="center" wrapText="1"/>
    </xf>
    <xf numFmtId="165" fontId="235" fillId="0" borderId="11" xfId="0" applyNumberFormat="1" applyFont="1" applyBorder="1" applyAlignment="1">
      <alignment vertical="center" wrapText="1"/>
    </xf>
    <xf numFmtId="165" fontId="235" fillId="0" borderId="14" xfId="0" applyNumberFormat="1" applyFont="1" applyBorder="1" applyAlignment="1">
      <alignment vertical="center" wrapText="1"/>
    </xf>
    <xf numFmtId="168" fontId="206" fillId="0" borderId="13" xfId="41" applyNumberFormat="1" applyFont="1" applyBorder="1" applyAlignment="1">
      <alignment vertical="center" wrapText="1"/>
    </xf>
    <xf numFmtId="168" fontId="206" fillId="0" borderId="13" xfId="41" applyNumberFormat="1" applyFont="1" applyFill="1" applyBorder="1" applyAlignment="1">
      <alignment vertical="center" wrapText="1"/>
    </xf>
    <xf numFmtId="165" fontId="236" fillId="0" borderId="13" xfId="0" applyNumberFormat="1" applyFont="1" applyBorder="1" applyAlignment="1">
      <alignment vertical="center" wrapText="1"/>
    </xf>
    <xf numFmtId="164" fontId="231" fillId="0" borderId="11" xfId="0" applyNumberFormat="1" applyFont="1" applyFill="1" applyBorder="1" applyAlignment="1">
      <alignment horizontal="right" vertical="center"/>
    </xf>
    <xf numFmtId="0" fontId="237" fillId="34" borderId="11" xfId="59" applyFont="1" applyFill="1" applyBorder="1" applyAlignment="1">
      <alignment vertical="center"/>
      <protection/>
    </xf>
    <xf numFmtId="0" fontId="232" fillId="34" borderId="13" xfId="59" applyFont="1" applyFill="1" applyBorder="1" applyAlignment="1">
      <alignment vertical="center"/>
      <protection/>
    </xf>
    <xf numFmtId="0" fontId="215" fillId="0" borderId="0" xfId="59" applyFont="1" applyAlignment="1">
      <alignment horizontal="center"/>
      <protection/>
    </xf>
    <xf numFmtId="0" fontId="234" fillId="0" borderId="13" xfId="59" applyFont="1" applyBorder="1" applyAlignment="1">
      <alignment horizontal="center"/>
      <protection/>
    </xf>
    <xf numFmtId="0" fontId="237" fillId="34" borderId="10" xfId="59" applyFont="1" applyFill="1" applyBorder="1" applyAlignment="1">
      <alignment horizontal="center" vertical="center"/>
      <protection/>
    </xf>
    <xf numFmtId="0" fontId="234" fillId="34" borderId="10" xfId="59" applyFont="1" applyFill="1" applyBorder="1" applyAlignment="1">
      <alignment vertical="center"/>
      <protection/>
    </xf>
    <xf numFmtId="0" fontId="237" fillId="34" borderId="11" xfId="59" applyFont="1" applyFill="1" applyBorder="1" applyAlignment="1">
      <alignment horizontal="center" vertical="center"/>
      <protection/>
    </xf>
    <xf numFmtId="0" fontId="234" fillId="34" borderId="11" xfId="59" applyFont="1" applyFill="1" applyBorder="1" applyAlignment="1">
      <alignment vertical="center"/>
      <protection/>
    </xf>
    <xf numFmtId="0" fontId="237" fillId="34" borderId="24" xfId="59" applyFont="1" applyFill="1" applyBorder="1" applyAlignment="1">
      <alignment horizontal="center" vertical="center"/>
      <protection/>
    </xf>
    <xf numFmtId="0" fontId="234" fillId="34" borderId="24" xfId="59" applyFont="1" applyFill="1" applyBorder="1" applyAlignment="1">
      <alignment vertical="center"/>
      <protection/>
    </xf>
    <xf numFmtId="0" fontId="237" fillId="0" borderId="0" xfId="59" applyFont="1" applyAlignment="1">
      <alignment horizontal="center"/>
      <protection/>
    </xf>
    <xf numFmtId="0" fontId="237" fillId="0" borderId="0" xfId="59" applyFont="1">
      <alignment/>
      <protection/>
    </xf>
    <xf numFmtId="0" fontId="234" fillId="34" borderId="10" xfId="59" applyFont="1" applyFill="1" applyBorder="1" applyAlignment="1">
      <alignment horizontal="center" vertical="center"/>
      <protection/>
    </xf>
    <xf numFmtId="168" fontId="234" fillId="34" borderId="10" xfId="41" applyNumberFormat="1" applyFont="1" applyFill="1" applyBorder="1" applyAlignment="1">
      <alignment vertical="center"/>
    </xf>
    <xf numFmtId="0" fontId="234" fillId="34" borderId="11" xfId="59" applyFont="1" applyFill="1" applyBorder="1" applyAlignment="1">
      <alignment horizontal="center" vertical="center"/>
      <protection/>
    </xf>
    <xf numFmtId="168" fontId="234" fillId="34" borderId="11" xfId="41" applyNumberFormat="1" applyFont="1" applyFill="1" applyBorder="1" applyAlignment="1">
      <alignment vertical="center"/>
    </xf>
    <xf numFmtId="0" fontId="234" fillId="34" borderId="24" xfId="59" applyFont="1" applyFill="1" applyBorder="1" applyAlignment="1">
      <alignment horizontal="center" vertical="center"/>
      <protection/>
    </xf>
    <xf numFmtId="168" fontId="234" fillId="34" borderId="24" xfId="41" applyNumberFormat="1" applyFont="1" applyFill="1" applyBorder="1" applyAlignment="1">
      <alignment vertical="center"/>
    </xf>
    <xf numFmtId="0" fontId="232" fillId="0" borderId="13" xfId="59" applyFont="1" applyBorder="1" applyAlignment="1">
      <alignment vertical="center"/>
      <protection/>
    </xf>
    <xf numFmtId="168" fontId="229" fillId="0" borderId="13" xfId="41" applyNumberFormat="1" applyFont="1" applyBorder="1" applyAlignment="1">
      <alignment vertical="center"/>
    </xf>
    <xf numFmtId="168" fontId="238" fillId="0" borderId="13" xfId="41" applyNumberFormat="1" applyFont="1" applyBorder="1" applyAlignment="1">
      <alignment vertical="center"/>
    </xf>
    <xf numFmtId="0" fontId="239" fillId="0" borderId="0" xfId="59" applyFont="1" applyBorder="1" applyAlignment="1">
      <alignment horizontal="center"/>
      <protection/>
    </xf>
    <xf numFmtId="0" fontId="239" fillId="34" borderId="0" xfId="59" applyFont="1" applyFill="1" applyBorder="1">
      <alignment/>
      <protection/>
    </xf>
    <xf numFmtId="0" fontId="239" fillId="0" borderId="0" xfId="59" applyFont="1" applyBorder="1">
      <alignment/>
      <protection/>
    </xf>
    <xf numFmtId="0" fontId="240" fillId="0" borderId="0" xfId="59" applyFont="1" applyBorder="1">
      <alignment/>
      <protection/>
    </xf>
    <xf numFmtId="0" fontId="207" fillId="0" borderId="0" xfId="59" applyFont="1">
      <alignment/>
      <protection/>
    </xf>
    <xf numFmtId="0" fontId="241" fillId="0" borderId="0" xfId="59" applyFont="1">
      <alignment/>
      <protection/>
    </xf>
    <xf numFmtId="0" fontId="219" fillId="0" borderId="0" xfId="59" applyFont="1" applyAlignment="1">
      <alignment horizontal="left" indent="4"/>
      <protection/>
    </xf>
    <xf numFmtId="0" fontId="242" fillId="0" borderId="0" xfId="59" applyFont="1" applyAlignment="1">
      <alignment horizontal="center"/>
      <protection/>
    </xf>
    <xf numFmtId="0" fontId="243" fillId="0" borderId="0" xfId="59" applyFont="1" applyAlignment="1">
      <alignment/>
      <protection/>
    </xf>
    <xf numFmtId="0" fontId="244" fillId="0" borderId="0" xfId="0" applyFont="1" applyAlignment="1">
      <alignment vertical="center"/>
    </xf>
    <xf numFmtId="168" fontId="245" fillId="0" borderId="11" xfId="41" applyNumberFormat="1" applyFont="1" applyFill="1" applyBorder="1" applyAlignment="1">
      <alignment horizontal="right" vertical="center"/>
    </xf>
    <xf numFmtId="168" fontId="246" fillId="0" borderId="11" xfId="41" applyNumberFormat="1" applyFont="1" applyFill="1" applyBorder="1" applyAlignment="1">
      <alignment horizontal="right" vertical="center"/>
    </xf>
    <xf numFmtId="168" fontId="247" fillId="0" borderId="11" xfId="41" applyNumberFormat="1" applyFont="1" applyFill="1" applyBorder="1" applyAlignment="1">
      <alignment horizontal="right" vertical="center"/>
    </xf>
    <xf numFmtId="168" fontId="248" fillId="0" borderId="11" xfId="41" applyNumberFormat="1" applyFont="1" applyFill="1" applyBorder="1" applyAlignment="1">
      <alignment horizontal="right" vertical="center"/>
    </xf>
    <xf numFmtId="168" fontId="249" fillId="0" borderId="11" xfId="41" applyNumberFormat="1" applyFont="1" applyFill="1" applyBorder="1" applyAlignment="1">
      <alignment horizontal="right" vertical="center"/>
    </xf>
    <xf numFmtId="168" fontId="248" fillId="0" borderId="24" xfId="41" applyNumberFormat="1" applyFont="1" applyFill="1" applyBorder="1" applyAlignment="1">
      <alignment horizontal="right" vertical="center"/>
    </xf>
    <xf numFmtId="168" fontId="248" fillId="0" borderId="14" xfId="41" applyNumberFormat="1" applyFont="1" applyFill="1" applyBorder="1" applyAlignment="1">
      <alignment horizontal="right" vertical="center"/>
    </xf>
    <xf numFmtId="168" fontId="248" fillId="0" borderId="25" xfId="41" applyNumberFormat="1" applyFont="1" applyFill="1" applyBorder="1" applyAlignment="1">
      <alignment horizontal="right" vertical="center"/>
    </xf>
    <xf numFmtId="165" fontId="248" fillId="0" borderId="11" xfId="41" applyNumberFormat="1" applyFont="1" applyFill="1" applyBorder="1" applyAlignment="1">
      <alignment horizontal="right" vertical="center"/>
    </xf>
    <xf numFmtId="165" fontId="248" fillId="0" borderId="14" xfId="0" applyNumberFormat="1" applyFont="1" applyFill="1" applyBorder="1" applyAlignment="1">
      <alignment horizontal="right" vertical="center"/>
    </xf>
    <xf numFmtId="0" fontId="250" fillId="0" borderId="0" xfId="0" applyFont="1" applyAlignment="1">
      <alignment vertical="center"/>
    </xf>
    <xf numFmtId="168" fontId="213" fillId="0" borderId="11" xfId="41" applyNumberFormat="1" applyFont="1" applyFill="1" applyBorder="1" applyAlignment="1">
      <alignment horizontal="right" vertical="center"/>
    </xf>
    <xf numFmtId="168" fontId="251" fillId="0" borderId="11" xfId="41" applyNumberFormat="1" applyFont="1" applyFill="1" applyBorder="1" applyAlignment="1">
      <alignment horizontal="right" vertical="center"/>
    </xf>
    <xf numFmtId="168" fontId="252" fillId="0" borderId="11" xfId="41" applyNumberFormat="1" applyFont="1" applyFill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168" fontId="253" fillId="0" borderId="11" xfId="41" applyNumberFormat="1" applyFont="1" applyFill="1" applyBorder="1" applyAlignment="1">
      <alignment horizontal="right" vertical="center"/>
    </xf>
    <xf numFmtId="168" fontId="252" fillId="0" borderId="11" xfId="41" applyNumberFormat="1" applyFont="1" applyFill="1" applyBorder="1" applyAlignment="1">
      <alignment horizontal="right" vertical="center" wrapText="1"/>
    </xf>
    <xf numFmtId="168" fontId="43" fillId="0" borderId="11" xfId="41" applyNumberFormat="1" applyFont="1" applyFill="1" applyBorder="1" applyAlignment="1">
      <alignment horizontal="right" vertical="center" wrapText="1"/>
    </xf>
    <xf numFmtId="164" fontId="36" fillId="36" borderId="11" xfId="0" applyNumberFormat="1" applyFont="1" applyFill="1" applyBorder="1" applyAlignment="1">
      <alignment horizontal="right" vertical="center"/>
    </xf>
    <xf numFmtId="167" fontId="234" fillId="36" borderId="11" xfId="0" applyNumberFormat="1" applyFont="1" applyFill="1" applyBorder="1" applyAlignment="1">
      <alignment horizontal="right" vertical="center"/>
    </xf>
    <xf numFmtId="0" fontId="253" fillId="0" borderId="11" xfId="0" applyFont="1" applyFill="1" applyBorder="1" applyAlignment="1">
      <alignment horizontal="right" vertical="center"/>
    </xf>
    <xf numFmtId="167" fontId="234" fillId="36" borderId="14" xfId="0" applyNumberFormat="1" applyFont="1" applyFill="1" applyBorder="1" applyAlignment="1">
      <alignment horizontal="right" vertical="center"/>
    </xf>
    <xf numFmtId="168" fontId="203" fillId="0" borderId="11" xfId="41" applyNumberFormat="1" applyFont="1" applyBorder="1" applyAlignment="1">
      <alignment horizontal="center" vertical="center" wrapText="1"/>
    </xf>
    <xf numFmtId="0" fontId="234" fillId="0" borderId="13" xfId="0" applyFont="1" applyBorder="1" applyAlignment="1">
      <alignment horizontal="center" vertical="center" wrapText="1"/>
    </xf>
    <xf numFmtId="168" fontId="53" fillId="0" borderId="25" xfId="41" applyNumberFormat="1" applyFont="1" applyFill="1" applyBorder="1" applyAlignment="1">
      <alignment horizontal="right" vertical="center" wrapText="1"/>
    </xf>
    <xf numFmtId="168" fontId="53" fillId="0" borderId="14" xfId="41" applyNumberFormat="1" applyFont="1" applyFill="1" applyBorder="1" applyAlignment="1">
      <alignment horizontal="right" vertical="center" wrapText="1"/>
    </xf>
    <xf numFmtId="0" fontId="254" fillId="0" borderId="0" xfId="0" applyFont="1" applyAlignment="1">
      <alignment/>
    </xf>
    <xf numFmtId="168" fontId="205" fillId="0" borderId="11" xfId="41" applyNumberFormat="1" applyFont="1" applyBorder="1" applyAlignment="1">
      <alignment horizontal="center" vertical="center" wrapText="1"/>
    </xf>
    <xf numFmtId="168" fontId="232" fillId="34" borderId="13" xfId="41" applyNumberFormat="1" applyFont="1" applyFill="1" applyBorder="1" applyAlignment="1">
      <alignment vertical="center"/>
    </xf>
    <xf numFmtId="0" fontId="255" fillId="0" borderId="0" xfId="0" applyFont="1" applyAlignment="1">
      <alignment/>
    </xf>
    <xf numFmtId="0" fontId="256" fillId="34" borderId="13" xfId="0" applyFont="1" applyFill="1" applyBorder="1" applyAlignment="1">
      <alignment horizontal="center" vertical="center" wrapText="1"/>
    </xf>
    <xf numFmtId="168" fontId="257" fillId="34" borderId="10" xfId="41" applyNumberFormat="1" applyFont="1" applyFill="1" applyBorder="1" applyAlignment="1">
      <alignment horizontal="right" vertical="center" wrapText="1"/>
    </xf>
    <xf numFmtId="0" fontId="258" fillId="0" borderId="0" xfId="0" applyFont="1" applyFill="1" applyAlignment="1">
      <alignment/>
    </xf>
    <xf numFmtId="0" fontId="258" fillId="0" borderId="0" xfId="0" applyFont="1" applyAlignment="1">
      <alignment/>
    </xf>
    <xf numFmtId="0" fontId="259" fillId="34" borderId="13" xfId="0" applyFont="1" applyFill="1" applyBorder="1" applyAlignment="1">
      <alignment horizontal="center" vertical="center" wrapText="1"/>
    </xf>
    <xf numFmtId="168" fontId="19" fillId="0" borderId="19" xfId="41" applyNumberFormat="1" applyFont="1" applyBorder="1" applyAlignment="1">
      <alignment vertical="center" wrapText="1"/>
    </xf>
    <xf numFmtId="168" fontId="19" fillId="0" borderId="26" xfId="41" applyNumberFormat="1" applyFont="1" applyBorder="1" applyAlignment="1">
      <alignment vertical="center" wrapText="1"/>
    </xf>
    <xf numFmtId="168" fontId="19" fillId="0" borderId="21" xfId="41" applyNumberFormat="1" applyFont="1" applyBorder="1" applyAlignment="1">
      <alignment vertical="center" wrapText="1"/>
    </xf>
    <xf numFmtId="168" fontId="20" fillId="0" borderId="13" xfId="41" applyNumberFormat="1" applyFont="1" applyBorder="1" applyAlignment="1">
      <alignment vertical="center" wrapText="1"/>
    </xf>
    <xf numFmtId="168" fontId="20" fillId="0" borderId="13" xfId="41" applyNumberFormat="1" applyFont="1" applyFill="1" applyBorder="1" applyAlignment="1">
      <alignment vertical="center" wrapText="1"/>
    </xf>
    <xf numFmtId="2" fontId="19" fillId="0" borderId="13" xfId="0" applyNumberFormat="1" applyFont="1" applyBorder="1" applyAlignment="1">
      <alignment vertical="center" wrapText="1"/>
    </xf>
    <xf numFmtId="168" fontId="244" fillId="0" borderId="19" xfId="41" applyNumberFormat="1" applyFont="1" applyBorder="1" applyAlignment="1">
      <alignment vertical="center" wrapText="1"/>
    </xf>
    <xf numFmtId="168" fontId="244" fillId="0" borderId="26" xfId="41" applyNumberFormat="1" applyFont="1" applyBorder="1" applyAlignment="1">
      <alignment vertical="center" wrapText="1"/>
    </xf>
    <xf numFmtId="168" fontId="244" fillId="0" borderId="21" xfId="41" applyNumberFormat="1" applyFont="1" applyBorder="1" applyAlignment="1">
      <alignment vertical="center" wrapText="1"/>
    </xf>
    <xf numFmtId="168" fontId="244" fillId="0" borderId="19" xfId="41" applyNumberFormat="1" applyFont="1" applyFill="1" applyBorder="1" applyAlignment="1">
      <alignment vertical="center" wrapText="1"/>
    </xf>
    <xf numFmtId="168" fontId="244" fillId="0" borderId="26" xfId="41" applyNumberFormat="1" applyFont="1" applyFill="1" applyBorder="1" applyAlignment="1">
      <alignment vertical="center" wrapText="1"/>
    </xf>
    <xf numFmtId="168" fontId="244" fillId="0" borderId="21" xfId="41" applyNumberFormat="1" applyFont="1" applyFill="1" applyBorder="1" applyAlignment="1">
      <alignment vertical="center" wrapText="1"/>
    </xf>
    <xf numFmtId="167" fontId="76" fillId="0" borderId="26" xfId="0" applyNumberFormat="1" applyFont="1" applyBorder="1" applyAlignment="1">
      <alignment horizontal="right" vertical="center"/>
    </xf>
    <xf numFmtId="0" fontId="260" fillId="0" borderId="0" xfId="0" applyFont="1" applyAlignment="1">
      <alignment/>
    </xf>
    <xf numFmtId="0" fontId="260" fillId="0" borderId="0" xfId="0" applyFont="1" applyAlignment="1">
      <alignment/>
    </xf>
    <xf numFmtId="168" fontId="261" fillId="0" borderId="0" xfId="41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32" fillId="0" borderId="16" xfId="0" applyFont="1" applyBorder="1" applyAlignment="1">
      <alignment horizontal="center"/>
    </xf>
    <xf numFmtId="168" fontId="77" fillId="0" borderId="0" xfId="41" applyNumberFormat="1" applyFont="1" applyAlignment="1">
      <alignment/>
    </xf>
    <xf numFmtId="168" fontId="77" fillId="0" borderId="0" xfId="41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165" fontId="48" fillId="0" borderId="0" xfId="0" applyNumberFormat="1" applyFont="1" applyAlignment="1">
      <alignment/>
    </xf>
    <xf numFmtId="168" fontId="262" fillId="0" borderId="19" xfId="41" applyNumberFormat="1" applyFont="1" applyBorder="1" applyAlignment="1">
      <alignment horizontal="right" vertical="center"/>
    </xf>
    <xf numFmtId="0" fontId="250" fillId="0" borderId="0" xfId="0" applyFont="1" applyAlignment="1">
      <alignment/>
    </xf>
    <xf numFmtId="168" fontId="262" fillId="0" borderId="18" xfId="41" applyNumberFormat="1" applyFont="1" applyBorder="1" applyAlignment="1">
      <alignment horizontal="right" vertical="center"/>
    </xf>
    <xf numFmtId="168" fontId="262" fillId="0" borderId="13" xfId="41" applyNumberFormat="1" applyFont="1" applyBorder="1" applyAlignment="1">
      <alignment horizontal="right" vertical="center"/>
    </xf>
    <xf numFmtId="168" fontId="263" fillId="0" borderId="0" xfId="41" applyNumberFormat="1" applyFont="1" applyAlignment="1">
      <alignment/>
    </xf>
    <xf numFmtId="0" fontId="264" fillId="0" borderId="0" xfId="0" applyFont="1" applyAlignment="1">
      <alignment/>
    </xf>
    <xf numFmtId="0" fontId="265" fillId="0" borderId="0" xfId="0" applyFont="1" applyAlignment="1">
      <alignment/>
    </xf>
    <xf numFmtId="0" fontId="266" fillId="0" borderId="0" xfId="0" applyFont="1" applyBorder="1" applyAlignment="1">
      <alignment horizontal="center"/>
    </xf>
    <xf numFmtId="0" fontId="267" fillId="0" borderId="0" xfId="0" applyFont="1" applyBorder="1" applyAlignment="1">
      <alignment horizontal="right"/>
    </xf>
    <xf numFmtId="0" fontId="268" fillId="0" borderId="0" xfId="0" applyFont="1" applyBorder="1" applyAlignment="1">
      <alignment horizontal="right"/>
    </xf>
    <xf numFmtId="0" fontId="266" fillId="0" borderId="0" xfId="0" applyFont="1" applyAlignment="1">
      <alignment/>
    </xf>
    <xf numFmtId="0" fontId="269" fillId="0" borderId="0" xfId="0" applyFont="1" applyBorder="1" applyAlignment="1">
      <alignment horizontal="right"/>
    </xf>
    <xf numFmtId="0" fontId="270" fillId="0" borderId="0" xfId="0" applyFont="1" applyBorder="1" applyAlignment="1">
      <alignment horizontal="right"/>
    </xf>
    <xf numFmtId="0" fontId="266" fillId="0" borderId="0" xfId="0" applyFont="1" applyBorder="1" applyAlignment="1">
      <alignment/>
    </xf>
    <xf numFmtId="0" fontId="271" fillId="0" borderId="0" xfId="0" applyFont="1" applyBorder="1" applyAlignment="1">
      <alignment/>
    </xf>
    <xf numFmtId="0" fontId="264" fillId="0" borderId="0" xfId="0" applyFont="1" applyBorder="1" applyAlignment="1">
      <alignment/>
    </xf>
    <xf numFmtId="0" fontId="266" fillId="0" borderId="17" xfId="0" applyFont="1" applyBorder="1" applyAlignment="1">
      <alignment horizontal="center"/>
    </xf>
    <xf numFmtId="0" fontId="269" fillId="0" borderId="18" xfId="0" applyFont="1" applyBorder="1" applyAlignment="1">
      <alignment horizontal="right"/>
    </xf>
    <xf numFmtId="0" fontId="269" fillId="0" borderId="20" xfId="0" applyFont="1" applyBorder="1" applyAlignment="1">
      <alignment horizontal="right"/>
    </xf>
    <xf numFmtId="0" fontId="270" fillId="0" borderId="13" xfId="0" applyFont="1" applyBorder="1" applyAlignment="1">
      <alignment horizontal="right"/>
    </xf>
    <xf numFmtId="0" fontId="271" fillId="0" borderId="0" xfId="0" applyFont="1" applyAlignment="1">
      <alignment/>
    </xf>
    <xf numFmtId="0" fontId="266" fillId="0" borderId="0" xfId="0" applyFont="1" applyBorder="1" applyAlignment="1">
      <alignment horizontal="center" vertical="center" wrapText="1"/>
    </xf>
    <xf numFmtId="165" fontId="267" fillId="0" borderId="0" xfId="0" applyNumberFormat="1" applyFont="1" applyBorder="1" applyAlignment="1">
      <alignment horizontal="right"/>
    </xf>
    <xf numFmtId="165" fontId="269" fillId="0" borderId="0" xfId="0" applyNumberFormat="1" applyFont="1" applyBorder="1" applyAlignment="1">
      <alignment horizontal="right"/>
    </xf>
    <xf numFmtId="165" fontId="270" fillId="0" borderId="0" xfId="0" applyNumberFormat="1" applyFont="1" applyBorder="1" applyAlignment="1">
      <alignment horizontal="right"/>
    </xf>
    <xf numFmtId="0" fontId="266" fillId="0" borderId="23" xfId="0" applyFont="1" applyBorder="1" applyAlignment="1">
      <alignment horizontal="center"/>
    </xf>
    <xf numFmtId="0" fontId="266" fillId="0" borderId="16" xfId="0" applyFont="1" applyBorder="1" applyAlignment="1">
      <alignment horizontal="center" vertical="center" wrapText="1"/>
    </xf>
    <xf numFmtId="165" fontId="269" fillId="0" borderId="18" xfId="0" applyNumberFormat="1" applyFont="1" applyBorder="1" applyAlignment="1">
      <alignment horizontal="right"/>
    </xf>
    <xf numFmtId="165" fontId="267" fillId="0" borderId="18" xfId="0" applyNumberFormat="1" applyFont="1" applyBorder="1" applyAlignment="1">
      <alignment horizontal="right"/>
    </xf>
    <xf numFmtId="165" fontId="269" fillId="0" borderId="20" xfId="0" applyNumberFormat="1" applyFont="1" applyBorder="1" applyAlignment="1">
      <alignment horizontal="right"/>
    </xf>
    <xf numFmtId="165" fontId="270" fillId="0" borderId="17" xfId="0" applyNumberFormat="1" applyFont="1" applyBorder="1" applyAlignment="1">
      <alignment horizontal="right"/>
    </xf>
    <xf numFmtId="0" fontId="266" fillId="0" borderId="0" xfId="0" applyFont="1" applyBorder="1" applyAlignment="1">
      <alignment horizontal="center" vertical="center" wrapText="1"/>
    </xf>
    <xf numFmtId="0" fontId="272" fillId="0" borderId="0" xfId="0" applyFont="1" applyAlignment="1">
      <alignment/>
    </xf>
    <xf numFmtId="0" fontId="266" fillId="0" borderId="17" xfId="0" applyFont="1" applyBorder="1" applyAlignment="1">
      <alignment horizontal="center" vertical="center" wrapText="1"/>
    </xf>
    <xf numFmtId="0" fontId="273" fillId="0" borderId="0" xfId="0" applyFont="1" applyAlignment="1">
      <alignment/>
    </xf>
    <xf numFmtId="168" fontId="262" fillId="0" borderId="26" xfId="41" applyNumberFormat="1" applyFont="1" applyBorder="1" applyAlignment="1">
      <alignment horizontal="right" vertical="center"/>
    </xf>
    <xf numFmtId="0" fontId="273" fillId="0" borderId="0" xfId="0" applyFont="1" applyAlignment="1">
      <alignment/>
    </xf>
    <xf numFmtId="0" fontId="262" fillId="0" borderId="18" xfId="0" applyFont="1" applyBorder="1" applyAlignment="1">
      <alignment horizontal="right" vertical="center"/>
    </xf>
    <xf numFmtId="165" fontId="273" fillId="0" borderId="0" xfId="0" applyNumberFormat="1" applyFont="1" applyAlignment="1">
      <alignment/>
    </xf>
    <xf numFmtId="0" fontId="274" fillId="0" borderId="0" xfId="0" applyFont="1" applyAlignment="1">
      <alignment horizontal="center"/>
    </xf>
    <xf numFmtId="0" fontId="264" fillId="0" borderId="0" xfId="0" applyFont="1" applyBorder="1" applyAlignment="1">
      <alignment horizontal="center"/>
    </xf>
    <xf numFmtId="0" fontId="19" fillId="0" borderId="26" xfId="0" applyFont="1" applyBorder="1" applyAlignment="1">
      <alignment vertical="center"/>
    </xf>
    <xf numFmtId="0" fontId="262" fillId="0" borderId="26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168" fontId="228" fillId="0" borderId="21" xfId="41" applyNumberFormat="1" applyFont="1" applyBorder="1" applyAlignment="1">
      <alignment horizontal="right" vertical="center"/>
    </xf>
    <xf numFmtId="165" fontId="71" fillId="0" borderId="21" xfId="0" applyNumberFormat="1" applyFont="1" applyBorder="1" applyAlignment="1">
      <alignment horizontal="right" vertical="center"/>
    </xf>
    <xf numFmtId="168" fontId="262" fillId="0" borderId="21" xfId="41" applyNumberFormat="1" applyFont="1" applyBorder="1" applyAlignment="1">
      <alignment horizontal="right" vertical="center"/>
    </xf>
    <xf numFmtId="167" fontId="71" fillId="0" borderId="21" xfId="0" applyNumberFormat="1" applyFont="1" applyBorder="1" applyAlignment="1">
      <alignment horizontal="right" vertical="center"/>
    </xf>
    <xf numFmtId="167" fontId="76" fillId="0" borderId="21" xfId="0" applyNumberFormat="1" applyFont="1" applyBorder="1" applyAlignment="1">
      <alignment horizontal="right" vertical="center"/>
    </xf>
    <xf numFmtId="0" fontId="262" fillId="0" borderId="21" xfId="0" applyFont="1" applyBorder="1" applyAlignment="1">
      <alignment horizontal="right" vertical="center"/>
    </xf>
    <xf numFmtId="0" fontId="71" fillId="0" borderId="21" xfId="0" applyFont="1" applyBorder="1" applyAlignment="1">
      <alignment horizontal="right" vertical="center"/>
    </xf>
    <xf numFmtId="168" fontId="262" fillId="0" borderId="13" xfId="41" applyNumberFormat="1" applyFont="1" applyFill="1" applyBorder="1" applyAlignment="1">
      <alignment horizontal="right" vertical="center"/>
    </xf>
    <xf numFmtId="165" fontId="275" fillId="0" borderId="0" xfId="0" applyNumberFormat="1" applyFont="1" applyAlignment="1">
      <alignment/>
    </xf>
    <xf numFmtId="0" fontId="0" fillId="0" borderId="35" xfId="0" applyFont="1" applyBorder="1" applyAlignment="1">
      <alignment/>
    </xf>
    <xf numFmtId="168" fontId="19" fillId="0" borderId="18" xfId="41" applyNumberFormat="1" applyFont="1" applyBorder="1" applyAlignment="1">
      <alignment horizontal="right" vertical="center"/>
    </xf>
    <xf numFmtId="169" fontId="19" fillId="0" borderId="18" xfId="0" applyNumberFormat="1" applyFont="1" applyBorder="1" applyAlignment="1">
      <alignment horizontal="center" vertical="center"/>
    </xf>
    <xf numFmtId="168" fontId="19" fillId="0" borderId="18" xfId="41" applyNumberFormat="1" applyFont="1" applyFill="1" applyBorder="1" applyAlignment="1">
      <alignment horizontal="right" vertical="center"/>
    </xf>
    <xf numFmtId="168" fontId="19" fillId="0" borderId="26" xfId="41" applyNumberFormat="1" applyFont="1" applyBorder="1" applyAlignment="1">
      <alignment horizontal="right" vertical="center"/>
    </xf>
    <xf numFmtId="168" fontId="19" fillId="0" borderId="18" xfId="0" applyNumberFormat="1" applyFont="1" applyBorder="1" applyAlignment="1">
      <alignment horizontal="center" vertical="center"/>
    </xf>
    <xf numFmtId="168" fontId="20" fillId="0" borderId="13" xfId="41" applyNumberFormat="1" applyFont="1" applyBorder="1" applyAlignment="1">
      <alignment horizontal="right" vertical="center"/>
    </xf>
    <xf numFmtId="168" fontId="20" fillId="0" borderId="13" xfId="41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78" fillId="0" borderId="18" xfId="0" applyFont="1" applyBorder="1" applyAlignment="1">
      <alignment vertical="center" wrapText="1"/>
    </xf>
    <xf numFmtId="0" fontId="208" fillId="0" borderId="13" xfId="41" applyNumberFormat="1" applyFont="1" applyBorder="1" applyAlignment="1">
      <alignment horizontal="center" vertical="center"/>
    </xf>
    <xf numFmtId="0" fontId="276" fillId="0" borderId="13" xfId="0" applyFont="1" applyBorder="1" applyAlignment="1">
      <alignment horizontal="center" vertical="center" wrapText="1"/>
    </xf>
    <xf numFmtId="0" fontId="245" fillId="0" borderId="36" xfId="0" applyFont="1" applyBorder="1" applyAlignment="1">
      <alignment vertical="center" wrapText="1"/>
    </xf>
    <xf numFmtId="0" fontId="245" fillId="0" borderId="37" xfId="0" applyFont="1" applyBorder="1" applyAlignment="1">
      <alignment vertical="center" wrapText="1"/>
    </xf>
    <xf numFmtId="0" fontId="266" fillId="0" borderId="38" xfId="0" applyFont="1" applyBorder="1" applyAlignment="1">
      <alignment horizontal="center" vertical="center" wrapText="1"/>
    </xf>
    <xf numFmtId="0" fontId="266" fillId="0" borderId="22" xfId="0" applyFont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/>
    </xf>
    <xf numFmtId="167" fontId="230" fillId="0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08" fillId="0" borderId="17" xfId="0" applyFont="1" applyBorder="1" applyAlignment="1">
      <alignment horizontal="center" vertical="center" wrapText="1"/>
    </xf>
    <xf numFmtId="168" fontId="203" fillId="0" borderId="11" xfId="41" applyNumberFormat="1" applyFont="1" applyBorder="1" applyAlignment="1">
      <alignment horizontal="center" vertical="center" wrapText="1"/>
    </xf>
    <xf numFmtId="0" fontId="234" fillId="0" borderId="13" xfId="0" applyFont="1" applyBorder="1" applyAlignment="1">
      <alignment horizontal="center" vertical="center" wrapText="1"/>
    </xf>
    <xf numFmtId="0" fontId="207" fillId="0" borderId="13" xfId="0" applyFont="1" applyBorder="1" applyAlignment="1">
      <alignment horizontal="center" vertical="center" wrapText="1"/>
    </xf>
    <xf numFmtId="165" fontId="207" fillId="0" borderId="19" xfId="0" applyNumberFormat="1" applyFont="1" applyBorder="1" applyAlignment="1">
      <alignment vertical="center" wrapText="1"/>
    </xf>
    <xf numFmtId="168" fontId="207" fillId="0" borderId="19" xfId="41" applyNumberFormat="1" applyFont="1" applyFill="1" applyBorder="1" applyAlignment="1">
      <alignment vertical="center" wrapText="1"/>
    </xf>
    <xf numFmtId="165" fontId="207" fillId="0" borderId="19" xfId="0" applyNumberFormat="1" applyFont="1" applyFill="1" applyBorder="1" applyAlignment="1">
      <alignment horizontal="center" vertical="center" wrapText="1"/>
    </xf>
    <xf numFmtId="165" fontId="207" fillId="0" borderId="26" xfId="0" applyNumberFormat="1" applyFont="1" applyBorder="1" applyAlignment="1">
      <alignment vertical="center" wrapText="1"/>
    </xf>
    <xf numFmtId="168" fontId="207" fillId="0" borderId="26" xfId="41" applyNumberFormat="1" applyFont="1" applyFill="1" applyBorder="1" applyAlignment="1">
      <alignment vertical="center" wrapText="1"/>
    </xf>
    <xf numFmtId="165" fontId="207" fillId="0" borderId="26" xfId="0" applyNumberFormat="1" applyFont="1" applyFill="1" applyBorder="1" applyAlignment="1">
      <alignment horizontal="center" vertical="center" wrapText="1"/>
    </xf>
    <xf numFmtId="165" fontId="207" fillId="0" borderId="20" xfId="0" applyNumberFormat="1" applyFont="1" applyBorder="1" applyAlignment="1">
      <alignment vertical="center" wrapText="1"/>
    </xf>
    <xf numFmtId="168" fontId="207" fillId="0" borderId="21" xfId="41" applyNumberFormat="1" applyFont="1" applyFill="1" applyBorder="1" applyAlignment="1">
      <alignment vertical="center" wrapText="1"/>
    </xf>
    <xf numFmtId="165" fontId="207" fillId="0" borderId="21" xfId="0" applyNumberFormat="1" applyFont="1" applyFill="1" applyBorder="1" applyAlignment="1">
      <alignment horizontal="center" vertical="center" wrapText="1"/>
    </xf>
    <xf numFmtId="0" fontId="232" fillId="0" borderId="17" xfId="0" applyFont="1" applyBorder="1" applyAlignment="1">
      <alignment horizontal="center" vertical="center" wrapText="1"/>
    </xf>
    <xf numFmtId="0" fontId="232" fillId="0" borderId="23" xfId="0" applyFont="1" applyBorder="1" applyAlignment="1">
      <alignment horizontal="center" vertical="center" wrapText="1"/>
    </xf>
    <xf numFmtId="0" fontId="232" fillId="0" borderId="32" xfId="0" applyFont="1" applyBorder="1" applyAlignment="1">
      <alignment horizontal="center" vertical="center" wrapText="1"/>
    </xf>
    <xf numFmtId="168" fontId="235" fillId="0" borderId="11" xfId="41" applyNumberFormat="1" applyFont="1" applyBorder="1" applyAlignment="1">
      <alignment horizontal="center" vertical="center" wrapText="1"/>
    </xf>
    <xf numFmtId="168" fontId="235" fillId="0" borderId="11" xfId="41" applyNumberFormat="1" applyFont="1" applyBorder="1" applyAlignment="1">
      <alignment vertical="center" wrapText="1"/>
    </xf>
    <xf numFmtId="168" fontId="234" fillId="0" borderId="11" xfId="41" applyNumberFormat="1" applyFont="1" applyBorder="1" applyAlignment="1">
      <alignment horizontal="center" vertical="center" wrapText="1"/>
    </xf>
    <xf numFmtId="168" fontId="234" fillId="0" borderId="11" xfId="41" applyNumberFormat="1" applyFont="1" applyBorder="1" applyAlignment="1">
      <alignment vertical="center" wrapText="1"/>
    </xf>
    <xf numFmtId="168" fontId="277" fillId="0" borderId="11" xfId="41" applyNumberFormat="1" applyFont="1" applyFill="1" applyBorder="1" applyAlignment="1">
      <alignment horizontal="right" vertical="center"/>
    </xf>
    <xf numFmtId="168" fontId="278" fillId="0" borderId="11" xfId="41" applyNumberFormat="1" applyFont="1" applyFill="1" applyBorder="1" applyAlignment="1">
      <alignment horizontal="right" vertical="center"/>
    </xf>
    <xf numFmtId="168" fontId="278" fillId="0" borderId="25" xfId="4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80" fillId="0" borderId="0" xfId="0" applyFont="1" applyFill="1" applyAlignment="1">
      <alignment vertical="center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 quotePrefix="1">
      <alignment horizontal="center" vertical="center" wrapText="1"/>
    </xf>
    <xf numFmtId="0" fontId="83" fillId="0" borderId="23" xfId="0" applyFont="1" applyFill="1" applyBorder="1" applyAlignment="1" quotePrefix="1">
      <alignment horizontal="center" vertical="center" wrapText="1"/>
    </xf>
    <xf numFmtId="0" fontId="83" fillId="0" borderId="39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3" fontId="85" fillId="36" borderId="11" xfId="0" applyNumberFormat="1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 wrapText="1"/>
    </xf>
    <xf numFmtId="167" fontId="85" fillId="36" borderId="11" xfId="41" applyNumberFormat="1" applyFont="1" applyFill="1" applyBorder="1" applyAlignment="1">
      <alignment horizontal="center" vertical="center"/>
    </xf>
    <xf numFmtId="164" fontId="85" fillId="36" borderId="11" xfId="41" applyNumberFormat="1" applyFont="1" applyFill="1" applyBorder="1" applyAlignment="1">
      <alignment horizontal="right" vertical="center" wrapText="1"/>
    </xf>
    <xf numFmtId="167" fontId="85" fillId="36" borderId="11" xfId="41" applyNumberFormat="1" applyFont="1" applyFill="1" applyBorder="1" applyAlignment="1">
      <alignment horizontal="right" vertical="center" wrapText="1"/>
    </xf>
    <xf numFmtId="164" fontId="32" fillId="36" borderId="11" xfId="41" applyNumberFormat="1" applyFont="1" applyFill="1" applyBorder="1" applyAlignment="1">
      <alignment horizontal="right" vertical="center" wrapText="1"/>
    </xf>
    <xf numFmtId="167" fontId="32" fillId="36" borderId="11" xfId="41" applyNumberFormat="1" applyFont="1" applyFill="1" applyBorder="1" applyAlignment="1">
      <alignment horizontal="right" vertical="center" wrapText="1"/>
    </xf>
    <xf numFmtId="164" fontId="32" fillId="36" borderId="11" xfId="41" applyNumberFormat="1" applyFont="1" applyFill="1" applyBorder="1" applyAlignment="1" quotePrefix="1">
      <alignment horizontal="right" vertical="center" wrapText="1"/>
    </xf>
    <xf numFmtId="164" fontId="32" fillId="36" borderId="11" xfId="41" applyNumberFormat="1" applyFont="1" applyFill="1" applyBorder="1" applyAlignment="1">
      <alignment horizontal="center" vertical="center" wrapText="1"/>
    </xf>
    <xf numFmtId="3" fontId="85" fillId="0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vertical="center" wrapText="1"/>
    </xf>
    <xf numFmtId="167" fontId="85" fillId="0" borderId="11" xfId="41" applyNumberFormat="1" applyFont="1" applyFill="1" applyBorder="1" applyAlignment="1">
      <alignment horizontal="center" vertical="center"/>
    </xf>
    <xf numFmtId="167" fontId="85" fillId="0" borderId="11" xfId="41" applyNumberFormat="1" applyFont="1" applyFill="1" applyBorder="1" applyAlignment="1">
      <alignment horizontal="right" vertical="center" wrapText="1"/>
    </xf>
    <xf numFmtId="168" fontId="85" fillId="0" borderId="11" xfId="41" applyNumberFormat="1" applyFont="1" applyFill="1" applyBorder="1" applyAlignment="1">
      <alignment horizontal="right" vertical="center" wrapText="1"/>
    </xf>
    <xf numFmtId="164" fontId="85" fillId="0" borderId="11" xfId="41" applyNumberFormat="1" applyFont="1" applyFill="1" applyBorder="1" applyAlignment="1">
      <alignment horizontal="right" vertical="center" wrapText="1"/>
    </xf>
    <xf numFmtId="164" fontId="32" fillId="0" borderId="11" xfId="41" applyNumberFormat="1" applyFont="1" applyFill="1" applyBorder="1" applyAlignment="1">
      <alignment horizontal="right" vertical="center" wrapText="1"/>
    </xf>
    <xf numFmtId="164" fontId="32" fillId="0" borderId="11" xfId="41" applyNumberFormat="1" applyFont="1" applyFill="1" applyBorder="1" applyAlignment="1" quotePrefix="1">
      <alignment horizontal="right" vertical="center" wrapText="1"/>
    </xf>
    <xf numFmtId="167" fontId="32" fillId="0" borderId="11" xfId="41" applyNumberFormat="1" applyFont="1" applyFill="1" applyBorder="1" applyAlignment="1">
      <alignment horizontal="right" vertical="center" wrapText="1"/>
    </xf>
    <xf numFmtId="164" fontId="32" fillId="0" borderId="11" xfId="41" applyNumberFormat="1" applyFont="1" applyFill="1" applyBorder="1" applyAlignment="1">
      <alignment horizontal="center" vertical="center" wrapText="1"/>
    </xf>
    <xf numFmtId="164" fontId="85" fillId="0" borderId="11" xfId="41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68" fontId="32" fillId="0" borderId="11" xfId="41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/>
    </xf>
    <xf numFmtId="167" fontId="32" fillId="0" borderId="11" xfId="41" applyNumberFormat="1" applyFont="1" applyFill="1" applyBorder="1" applyAlignment="1">
      <alignment horizontal="center" vertical="center"/>
    </xf>
    <xf numFmtId="164" fontId="32" fillId="0" borderId="11" xfId="41" applyFont="1" applyFill="1" applyBorder="1" applyAlignment="1">
      <alignment horizontal="right" vertical="center" wrapText="1"/>
    </xf>
    <xf numFmtId="165" fontId="32" fillId="0" borderId="11" xfId="56" applyNumberFormat="1" applyFont="1" applyFill="1" applyBorder="1" applyAlignment="1">
      <alignment horizontal="right" vertical="center"/>
      <protection/>
    </xf>
    <xf numFmtId="164" fontId="32" fillId="0" borderId="11" xfId="41" applyFont="1" applyFill="1" applyBorder="1" applyAlignment="1">
      <alignment horizontal="center" vertical="center" wrapText="1"/>
    </xf>
    <xf numFmtId="164" fontId="32" fillId="0" borderId="11" xfId="41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32" fillId="36" borderId="11" xfId="0" applyNumberFormat="1" applyFont="1" applyFill="1" applyBorder="1" applyAlignment="1">
      <alignment horizontal="center" vertical="center"/>
    </xf>
    <xf numFmtId="167" fontId="32" fillId="36" borderId="11" xfId="41" applyNumberFormat="1" applyFont="1" applyFill="1" applyBorder="1" applyAlignment="1">
      <alignment horizontal="center" vertical="center"/>
    </xf>
    <xf numFmtId="4" fontId="32" fillId="36" borderId="11" xfId="0" applyNumberFormat="1" applyFont="1" applyFill="1" applyBorder="1" applyAlignment="1">
      <alignment horizontal="right" vertical="center"/>
    </xf>
    <xf numFmtId="168" fontId="32" fillId="36" borderId="11" xfId="41" applyNumberFormat="1" applyFont="1" applyFill="1" applyBorder="1" applyAlignment="1">
      <alignment horizontal="right" vertical="center" wrapText="1"/>
    </xf>
    <xf numFmtId="166" fontId="32" fillId="36" borderId="11" xfId="0" applyNumberFormat="1" applyFont="1" applyFill="1" applyBorder="1" applyAlignment="1">
      <alignment horizontal="right" vertical="center"/>
    </xf>
    <xf numFmtId="4" fontId="32" fillId="36" borderId="11" xfId="0" applyNumberFormat="1" applyFont="1" applyFill="1" applyBorder="1" applyAlignment="1">
      <alignment vertical="center" wrapText="1"/>
    </xf>
    <xf numFmtId="166" fontId="32" fillId="36" borderId="11" xfId="0" applyNumberFormat="1" applyFont="1" applyFill="1" applyBorder="1" applyAlignment="1">
      <alignment vertical="center" wrapText="1"/>
    </xf>
    <xf numFmtId="166" fontId="32" fillId="36" borderId="11" xfId="0" applyNumberFormat="1" applyFont="1" applyFill="1" applyBorder="1" applyAlignment="1">
      <alignment horizontal="center" vertical="center" wrapText="1"/>
    </xf>
    <xf numFmtId="164" fontId="32" fillId="36" borderId="11" xfId="41" applyFont="1" applyFill="1" applyBorder="1" applyAlignment="1">
      <alignment vertical="center"/>
    </xf>
    <xf numFmtId="0" fontId="36" fillId="36" borderId="34" xfId="0" applyFont="1" applyFill="1" applyBorder="1" applyAlignment="1">
      <alignment vertical="center"/>
    </xf>
    <xf numFmtId="0" fontId="36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166" fontId="32" fillId="0" borderId="11" xfId="0" applyNumberFormat="1" applyFont="1" applyFill="1" applyBorder="1" applyAlignment="1">
      <alignment horizontal="right" vertical="center"/>
    </xf>
    <xf numFmtId="166" fontId="32" fillId="0" borderId="11" xfId="0" applyNumberFormat="1" applyFont="1" applyFill="1" applyBorder="1" applyAlignment="1">
      <alignment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9" fontId="32" fillId="0" borderId="11" xfId="41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164" fontId="32" fillId="0" borderId="24" xfId="41" applyNumberFormat="1" applyFont="1" applyFill="1" applyBorder="1" applyAlignment="1">
      <alignment horizontal="right" vertical="center" wrapText="1"/>
    </xf>
    <xf numFmtId="164" fontId="32" fillId="0" borderId="24" xfId="41" applyFont="1" applyFill="1" applyBorder="1" applyAlignment="1">
      <alignment vertical="center"/>
    </xf>
    <xf numFmtId="0" fontId="36" fillId="0" borderId="40" xfId="0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164" fontId="85" fillId="0" borderId="0" xfId="41" applyNumberFormat="1" applyFont="1" applyFill="1" applyBorder="1" applyAlignment="1">
      <alignment horizontal="right" vertical="center" wrapText="1"/>
    </xf>
    <xf numFmtId="164" fontId="85" fillId="0" borderId="0" xfId="4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 vertical="center"/>
    </xf>
    <xf numFmtId="164" fontId="32" fillId="0" borderId="0" xfId="41" applyNumberFormat="1" applyFont="1" applyFill="1" applyBorder="1" applyAlignment="1">
      <alignment horizontal="right" vertical="center" wrapText="1"/>
    </xf>
    <xf numFmtId="164" fontId="32" fillId="0" borderId="0" xfId="4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4" fontId="19" fillId="0" borderId="0" xfId="41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7" fillId="0" borderId="13" xfId="0" applyFont="1" applyBorder="1" applyAlignment="1">
      <alignment horizontal="center" vertical="center" wrapText="1"/>
    </xf>
    <xf numFmtId="164" fontId="85" fillId="36" borderId="11" xfId="41" applyFont="1" applyFill="1" applyBorder="1" applyAlignment="1">
      <alignment vertical="center"/>
    </xf>
    <xf numFmtId="0" fontId="52" fillId="36" borderId="34" xfId="0" applyFont="1" applyFill="1" applyBorder="1" applyAlignment="1">
      <alignment vertical="center"/>
    </xf>
    <xf numFmtId="0" fontId="52" fillId="36" borderId="0" xfId="0" applyFont="1" applyFill="1" applyAlignment="1">
      <alignment vertical="center"/>
    </xf>
    <xf numFmtId="0" fontId="34" fillId="36" borderId="0" xfId="0" applyFont="1" applyFill="1" applyAlignment="1">
      <alignment vertical="center"/>
    </xf>
    <xf numFmtId="4" fontId="279" fillId="36" borderId="11" xfId="0" applyNumberFormat="1" applyFont="1" applyFill="1" applyBorder="1" applyAlignment="1">
      <alignment vertical="center" wrapText="1"/>
    </xf>
    <xf numFmtId="168" fontId="279" fillId="0" borderId="11" xfId="41" applyNumberFormat="1" applyFont="1" applyFill="1" applyBorder="1" applyAlignment="1">
      <alignment horizontal="right" vertical="center" wrapText="1"/>
    </xf>
    <xf numFmtId="3" fontId="279" fillId="0" borderId="14" xfId="0" applyNumberFormat="1" applyFont="1" applyFill="1" applyBorder="1" applyAlignment="1">
      <alignment vertical="center" wrapText="1"/>
    </xf>
    <xf numFmtId="3" fontId="279" fillId="0" borderId="14" xfId="0" applyNumberFormat="1" applyFont="1" applyFill="1" applyBorder="1" applyAlignment="1">
      <alignment horizontal="center" vertical="center" wrapText="1"/>
    </xf>
    <xf numFmtId="168" fontId="203" fillId="34" borderId="25" xfId="41" applyNumberFormat="1" applyFont="1" applyFill="1" applyBorder="1" applyAlignment="1">
      <alignment horizontal="right" vertical="center"/>
    </xf>
    <xf numFmtId="0" fontId="203" fillId="34" borderId="25" xfId="41" applyNumberFormat="1" applyFont="1" applyFill="1" applyBorder="1" applyAlignment="1">
      <alignment horizontal="right" vertical="center"/>
    </xf>
    <xf numFmtId="168" fontId="203" fillId="0" borderId="25" xfId="41" applyNumberFormat="1" applyFont="1" applyFill="1" applyBorder="1" applyAlignment="1">
      <alignment horizontal="center" vertical="center"/>
    </xf>
    <xf numFmtId="0" fontId="203" fillId="0" borderId="25" xfId="41" applyNumberFormat="1" applyFont="1" applyFill="1" applyBorder="1" applyAlignment="1">
      <alignment horizontal="center" vertical="center"/>
    </xf>
    <xf numFmtId="3" fontId="214" fillId="0" borderId="13" xfId="0" applyNumberFormat="1" applyFont="1" applyFill="1" applyBorder="1" applyAlignment="1">
      <alignment horizontal="center" vertical="center" wrapText="1"/>
    </xf>
    <xf numFmtId="168" fontId="231" fillId="37" borderId="11" xfId="41" applyNumberFormat="1" applyFont="1" applyFill="1" applyBorder="1" applyAlignment="1">
      <alignment horizontal="right" vertical="center"/>
    </xf>
    <xf numFmtId="168" fontId="230" fillId="0" borderId="14" xfId="41" applyNumberFormat="1" applyFont="1" applyFill="1" applyBorder="1" applyAlignment="1">
      <alignment horizontal="right" vertical="center"/>
    </xf>
    <xf numFmtId="168" fontId="229" fillId="0" borderId="11" xfId="41" applyNumberFormat="1" applyFont="1" applyFill="1" applyBorder="1" applyAlignment="1">
      <alignment horizontal="right" vertical="center"/>
    </xf>
    <xf numFmtId="168" fontId="230" fillId="0" borderId="25" xfId="41" applyNumberFormat="1" applyFont="1" applyFill="1" applyBorder="1" applyAlignment="1">
      <alignment horizontal="right" vertical="center"/>
    </xf>
    <xf numFmtId="0" fontId="229" fillId="0" borderId="13" xfId="0" applyFont="1" applyFill="1" applyBorder="1" applyAlignment="1">
      <alignment horizontal="center" vertical="center" wrapText="1"/>
    </xf>
    <xf numFmtId="168" fontId="234" fillId="0" borderId="13" xfId="41" applyNumberFormat="1" applyFont="1" applyBorder="1" applyAlignment="1">
      <alignment horizontal="center" vertical="center"/>
    </xf>
    <xf numFmtId="168" fontId="230" fillId="0" borderId="24" xfId="41" applyNumberFormat="1" applyFont="1" applyFill="1" applyBorder="1" applyAlignment="1">
      <alignment horizontal="right" vertical="center"/>
    </xf>
    <xf numFmtId="168" fontId="219" fillId="0" borderId="11" xfId="41" applyNumberFormat="1" applyFont="1" applyFill="1" applyBorder="1" applyAlignment="1">
      <alignment horizontal="center" vertical="center"/>
    </xf>
    <xf numFmtId="3" fontId="234" fillId="0" borderId="31" xfId="0" applyNumberFormat="1" applyFont="1" applyBorder="1" applyAlignment="1">
      <alignment horizontal="right"/>
    </xf>
    <xf numFmtId="168" fontId="234" fillId="0" borderId="11" xfId="41" applyNumberFormat="1" applyFont="1" applyFill="1" applyBorder="1" applyAlignment="1">
      <alignment horizontal="right" vertical="center"/>
    </xf>
    <xf numFmtId="0" fontId="234" fillId="0" borderId="31" xfId="0" applyFont="1" applyBorder="1" applyAlignment="1">
      <alignment horizontal="right"/>
    </xf>
    <xf numFmtId="0" fontId="280" fillId="0" borderId="13" xfId="0" applyFont="1" applyFill="1" applyBorder="1" applyAlignment="1">
      <alignment horizontal="center" vertical="center" wrapText="1"/>
    </xf>
    <xf numFmtId="168" fontId="219" fillId="0" borderId="11" xfId="41" applyNumberFormat="1" applyFont="1" applyFill="1" applyBorder="1" applyAlignment="1">
      <alignment horizontal="right" vertical="center"/>
    </xf>
    <xf numFmtId="0" fontId="234" fillId="0" borderId="13" xfId="0" applyFont="1" applyBorder="1" applyAlignment="1">
      <alignment horizontal="center" vertical="center" wrapText="1"/>
    </xf>
    <xf numFmtId="168" fontId="281" fillId="0" borderId="11" xfId="41" applyNumberFormat="1" applyFont="1" applyFill="1" applyBorder="1" applyAlignment="1">
      <alignment horizontal="right" vertical="center"/>
    </xf>
    <xf numFmtId="168" fontId="228" fillId="0" borderId="11" xfId="41" applyNumberFormat="1" applyFont="1" applyFill="1" applyBorder="1" applyAlignment="1">
      <alignment horizontal="right" vertical="center"/>
    </xf>
    <xf numFmtId="168" fontId="219" fillId="0" borderId="0" xfId="41" applyNumberFormat="1" applyFont="1" applyAlignment="1">
      <alignment vertical="center"/>
    </xf>
    <xf numFmtId="0" fontId="230" fillId="0" borderId="0" xfId="0" applyFont="1" applyAlignment="1">
      <alignment vertical="center"/>
    </xf>
    <xf numFmtId="0" fontId="229" fillId="36" borderId="13" xfId="0" applyFont="1" applyFill="1" applyBorder="1" applyAlignment="1">
      <alignment horizontal="center" vertical="center" wrapText="1"/>
    </xf>
    <xf numFmtId="168" fontId="44" fillId="0" borderId="19" xfId="0" applyNumberFormat="1" applyFont="1" applyBorder="1" applyAlignment="1">
      <alignment horizontal="center" vertical="center"/>
    </xf>
    <xf numFmtId="168" fontId="44" fillId="0" borderId="26" xfId="0" applyNumberFormat="1" applyFont="1" applyBorder="1" applyAlignment="1">
      <alignment horizontal="center" vertical="center"/>
    </xf>
    <xf numFmtId="168" fontId="44" fillId="0" borderId="16" xfId="0" applyNumberFormat="1" applyFont="1" applyBorder="1" applyAlignment="1">
      <alignment horizontal="center" vertical="center"/>
    </xf>
    <xf numFmtId="168" fontId="49" fillId="0" borderId="13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168" fontId="203" fillId="0" borderId="11" xfId="41" applyNumberFormat="1" applyFont="1" applyBorder="1" applyAlignment="1">
      <alignment horizontal="center" vertical="center" wrapText="1"/>
    </xf>
    <xf numFmtId="168" fontId="203" fillId="0" borderId="14" xfId="41" applyNumberFormat="1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67" fontId="46" fillId="0" borderId="11" xfId="41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8" fontId="57" fillId="0" borderId="14" xfId="41" applyNumberFormat="1" applyFont="1" applyBorder="1" applyAlignment="1">
      <alignment horizontal="center" vertical="center" wrapText="1"/>
    </xf>
    <xf numFmtId="168" fontId="50" fillId="0" borderId="14" xfId="41" applyNumberFormat="1" applyFont="1" applyBorder="1" applyAlignment="1">
      <alignment horizontal="center" vertical="center" wrapText="1"/>
    </xf>
    <xf numFmtId="168" fontId="28" fillId="0" borderId="14" xfId="41" applyNumberFormat="1" applyFont="1" applyBorder="1" applyAlignment="1">
      <alignment horizontal="center" vertical="center" wrapText="1"/>
    </xf>
    <xf numFmtId="168" fontId="217" fillId="0" borderId="14" xfId="41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7" fontId="46" fillId="0" borderId="31" xfId="41" applyNumberFormat="1" applyFont="1" applyBorder="1" applyAlignment="1">
      <alignment horizontal="center" vertical="center" wrapText="1"/>
    </xf>
    <xf numFmtId="167" fontId="46" fillId="0" borderId="42" xfId="41" applyNumberFormat="1" applyFont="1" applyBorder="1" applyAlignment="1">
      <alignment horizontal="center" vertical="center" wrapText="1"/>
    </xf>
    <xf numFmtId="167" fontId="43" fillId="0" borderId="30" xfId="41" applyNumberFormat="1" applyFont="1" applyBorder="1" applyAlignment="1">
      <alignment horizontal="center" vertical="center" wrapText="1"/>
    </xf>
    <xf numFmtId="0" fontId="207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0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right" vertical="center"/>
    </xf>
    <xf numFmtId="165" fontId="20" fillId="0" borderId="13" xfId="0" applyNumberFormat="1" applyFont="1" applyBorder="1" applyAlignment="1">
      <alignment horizontal="right" vertical="center"/>
    </xf>
    <xf numFmtId="165" fontId="20" fillId="0" borderId="13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68" fontId="49" fillId="0" borderId="0" xfId="0" applyNumberFormat="1" applyFont="1" applyBorder="1" applyAlignment="1">
      <alignment horizontal="center" vertical="center"/>
    </xf>
    <xf numFmtId="0" fontId="214" fillId="0" borderId="0" xfId="0" applyFont="1" applyAlignment="1">
      <alignment/>
    </xf>
    <xf numFmtId="0" fontId="17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14" fontId="46" fillId="0" borderId="19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207" fillId="0" borderId="18" xfId="0" applyFont="1" applyBorder="1" applyAlignment="1">
      <alignment horizontal="center" vertical="center" wrapText="1"/>
    </xf>
    <xf numFmtId="167" fontId="252" fillId="0" borderId="11" xfId="41" applyNumberFormat="1" applyFont="1" applyFill="1" applyBorder="1" applyAlignment="1">
      <alignment horizontal="right" vertical="center" wrapText="1"/>
    </xf>
    <xf numFmtId="167" fontId="252" fillId="0" borderId="11" xfId="41" applyNumberFormat="1" applyFont="1" applyFill="1" applyBorder="1" applyAlignment="1">
      <alignment vertical="center" wrapText="1"/>
    </xf>
    <xf numFmtId="0" fontId="215" fillId="0" borderId="0" xfId="0" applyFont="1" applyAlignment="1">
      <alignment vertical="center"/>
    </xf>
    <xf numFmtId="0" fontId="215" fillId="0" borderId="0" xfId="0" applyFont="1" applyFill="1" applyAlignment="1">
      <alignment vertical="center"/>
    </xf>
    <xf numFmtId="0" fontId="19" fillId="0" borderId="0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89" fillId="0" borderId="15" xfId="0" applyFont="1" applyFill="1" applyBorder="1" applyAlignment="1">
      <alignment vertical="center" wrapText="1"/>
    </xf>
    <xf numFmtId="0" fontId="215" fillId="0" borderId="0" xfId="0" applyFont="1" applyAlignment="1">
      <alignment/>
    </xf>
    <xf numFmtId="0" fontId="36" fillId="34" borderId="13" xfId="59" applyFont="1" applyFill="1" applyBorder="1" applyAlignment="1">
      <alignment horizontal="center" vertical="center" wrapText="1"/>
      <protection/>
    </xf>
    <xf numFmtId="0" fontId="90" fillId="0" borderId="11" xfId="0" applyFont="1" applyBorder="1" applyAlignment="1">
      <alignment vertical="center" wrapText="1"/>
    </xf>
    <xf numFmtId="0" fontId="90" fillId="0" borderId="1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/>
    </xf>
    <xf numFmtId="0" fontId="32" fillId="34" borderId="11" xfId="0" applyFont="1" applyFill="1" applyBorder="1" applyAlignment="1">
      <alignment vertical="center" wrapText="1"/>
    </xf>
    <xf numFmtId="0" fontId="32" fillId="34" borderId="24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left" vertical="center"/>
    </xf>
    <xf numFmtId="168" fontId="217" fillId="0" borderId="25" xfId="41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41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8" fillId="0" borderId="0" xfId="0" applyFont="1" applyFill="1" applyAlignment="1">
      <alignment vertical="center"/>
    </xf>
    <xf numFmtId="0" fontId="234" fillId="0" borderId="13" xfId="0" applyFont="1" applyBorder="1" applyAlignment="1">
      <alignment horizontal="center" vertical="center" wrapText="1"/>
    </xf>
    <xf numFmtId="168" fontId="234" fillId="0" borderId="11" xfId="41" applyNumberFormat="1" applyFont="1" applyBorder="1" applyAlignment="1">
      <alignment horizontal="center" vertical="center"/>
    </xf>
    <xf numFmtId="168" fontId="203" fillId="0" borderId="11" xfId="41" applyNumberFormat="1" applyFont="1" applyFill="1" applyBorder="1" applyAlignment="1">
      <alignment/>
    </xf>
    <xf numFmtId="168" fontId="203" fillId="0" borderId="11" xfId="41" applyNumberFormat="1" applyFont="1" applyBorder="1" applyAlignment="1">
      <alignment/>
    </xf>
    <xf numFmtId="164" fontId="203" fillId="0" borderId="11" xfId="41" applyFont="1" applyBorder="1" applyAlignment="1">
      <alignment/>
    </xf>
    <xf numFmtId="168" fontId="0" fillId="0" borderId="0" xfId="0" applyNumberFormat="1" applyFont="1" applyAlignment="1">
      <alignment vertical="center"/>
    </xf>
    <xf numFmtId="168" fontId="203" fillId="0" borderId="14" xfId="41" applyNumberFormat="1" applyFont="1" applyFill="1" applyBorder="1" applyAlignment="1">
      <alignment/>
    </xf>
    <xf numFmtId="168" fontId="282" fillId="34" borderId="11" xfId="41" applyNumberFormat="1" applyFont="1" applyFill="1" applyBorder="1" applyAlignment="1">
      <alignment horizontal="right" vertical="center" wrapText="1"/>
    </xf>
    <xf numFmtId="168" fontId="282" fillId="0" borderId="11" xfId="41" applyNumberFormat="1" applyFont="1" applyFill="1" applyBorder="1" applyAlignment="1">
      <alignment horizontal="right" vertical="center" wrapText="1"/>
    </xf>
    <xf numFmtId="168" fontId="282" fillId="34" borderId="25" xfId="41" applyNumberFormat="1" applyFont="1" applyFill="1" applyBorder="1" applyAlignment="1">
      <alignment horizontal="right" vertical="center" wrapText="1"/>
    </xf>
    <xf numFmtId="168" fontId="282" fillId="34" borderId="17" xfId="41" applyNumberFormat="1" applyFont="1" applyFill="1" applyBorder="1" applyAlignment="1">
      <alignment horizontal="right" vertical="center" wrapText="1"/>
    </xf>
    <xf numFmtId="1" fontId="203" fillId="0" borderId="11" xfId="41" applyNumberFormat="1" applyFont="1" applyFill="1" applyBorder="1" applyAlignment="1">
      <alignment horizontal="center" vertical="center"/>
    </xf>
    <xf numFmtId="1" fontId="19" fillId="0" borderId="25" xfId="0" applyNumberFormat="1" applyFont="1" applyBorder="1" applyAlignment="1">
      <alignment horizontal="left" vertical="center"/>
    </xf>
    <xf numFmtId="167" fontId="234" fillId="0" borderId="11" xfId="0" applyNumberFormat="1" applyFont="1" applyFill="1" applyBorder="1" applyAlignment="1">
      <alignment horizontal="right" vertical="center"/>
    </xf>
    <xf numFmtId="168" fontId="32" fillId="0" borderId="11" xfId="41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/>
    </xf>
    <xf numFmtId="0" fontId="32" fillId="0" borderId="24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8" fontId="203" fillId="0" borderId="11" xfId="41" applyNumberFormat="1" applyFont="1" applyBorder="1" applyAlignment="1">
      <alignment horizontal="center" vertical="center" wrapText="1"/>
    </xf>
    <xf numFmtId="0" fontId="207" fillId="0" borderId="13" xfId="0" applyFont="1" applyBorder="1" applyAlignment="1">
      <alignment horizontal="center" vertical="center" wrapText="1"/>
    </xf>
    <xf numFmtId="168" fontId="28" fillId="0" borderId="25" xfId="41" applyNumberFormat="1" applyFont="1" applyBorder="1" applyAlignment="1">
      <alignment horizontal="center" vertical="center" wrapText="1"/>
    </xf>
    <xf numFmtId="165" fontId="214" fillId="34" borderId="13" xfId="41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283" fillId="0" borderId="11" xfId="0" applyFont="1" applyBorder="1" applyAlignment="1">
      <alignment/>
    </xf>
    <xf numFmtId="0" fontId="284" fillId="0" borderId="11" xfId="0" applyFont="1" applyBorder="1" applyAlignment="1">
      <alignment/>
    </xf>
    <xf numFmtId="0" fontId="283" fillId="0" borderId="14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83" fillId="0" borderId="11" xfId="0" applyFont="1" applyBorder="1" applyAlignment="1">
      <alignment horizontal="center"/>
    </xf>
    <xf numFmtId="0" fontId="284" fillId="0" borderId="11" xfId="0" applyFont="1" applyBorder="1" applyAlignment="1">
      <alignment horizontal="center"/>
    </xf>
    <xf numFmtId="0" fontId="283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03" fillId="0" borderId="11" xfId="0" applyFont="1" applyBorder="1" applyAlignment="1">
      <alignment horizontal="center"/>
    </xf>
    <xf numFmtId="1" fontId="51" fillId="0" borderId="0" xfId="59" applyNumberFormat="1" applyFont="1" applyFill="1" applyBorder="1" applyAlignment="1">
      <alignment horizontal="center"/>
      <protection/>
    </xf>
    <xf numFmtId="0" fontId="3" fillId="0" borderId="33" xfId="0" applyFont="1" applyBorder="1" applyAlignment="1">
      <alignment vertical="center"/>
    </xf>
    <xf numFmtId="167" fontId="203" fillId="0" borderId="11" xfId="41" applyNumberFormat="1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170" fontId="90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169" fontId="19" fillId="0" borderId="18" xfId="41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8" fontId="36" fillId="36" borderId="11" xfId="41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285" fillId="0" borderId="10" xfId="0" applyFont="1" applyBorder="1" applyAlignment="1">
      <alignment/>
    </xf>
    <xf numFmtId="0" fontId="202" fillId="0" borderId="10" xfId="0" applyFont="1" applyBorder="1" applyAlignment="1">
      <alignment/>
    </xf>
    <xf numFmtId="0" fontId="202" fillId="0" borderId="10" xfId="0" applyFont="1" applyBorder="1" applyAlignment="1">
      <alignment horizontal="center"/>
    </xf>
    <xf numFmtId="0" fontId="285" fillId="0" borderId="10" xfId="0" applyFont="1" applyBorder="1" applyAlignment="1">
      <alignment horizontal="center"/>
    </xf>
    <xf numFmtId="0" fontId="285" fillId="0" borderId="25" xfId="0" applyFont="1" applyBorder="1" applyAlignment="1">
      <alignment horizontal="center"/>
    </xf>
    <xf numFmtId="0" fontId="285" fillId="0" borderId="0" xfId="0" applyFont="1" applyBorder="1" applyAlignment="1">
      <alignment/>
    </xf>
    <xf numFmtId="0" fontId="285" fillId="0" borderId="0" xfId="0" applyFont="1" applyAlignment="1">
      <alignment/>
    </xf>
    <xf numFmtId="0" fontId="285" fillId="0" borderId="11" xfId="0" applyFont="1" applyBorder="1" applyAlignment="1">
      <alignment/>
    </xf>
    <xf numFmtId="0" fontId="202" fillId="0" borderId="11" xfId="0" applyFont="1" applyBorder="1" applyAlignment="1">
      <alignment/>
    </xf>
    <xf numFmtId="0" fontId="202" fillId="0" borderId="11" xfId="0" applyFont="1" applyBorder="1" applyAlignment="1">
      <alignment horizontal="center"/>
    </xf>
    <xf numFmtId="0" fontId="285" fillId="0" borderId="11" xfId="0" applyFont="1" applyBorder="1" applyAlignment="1">
      <alignment horizontal="center"/>
    </xf>
    <xf numFmtId="0" fontId="286" fillId="0" borderId="11" xfId="0" applyFont="1" applyBorder="1" applyAlignment="1">
      <alignment/>
    </xf>
    <xf numFmtId="0" fontId="286" fillId="0" borderId="11" xfId="0" applyFont="1" applyBorder="1" applyAlignment="1">
      <alignment horizontal="center"/>
    </xf>
    <xf numFmtId="0" fontId="287" fillId="0" borderId="0" xfId="0" applyFont="1" applyAlignment="1">
      <alignment/>
    </xf>
    <xf numFmtId="0" fontId="234" fillId="0" borderId="16" xfId="0" applyFont="1" applyBorder="1" applyAlignment="1">
      <alignment horizontal="center" vertical="center"/>
    </xf>
    <xf numFmtId="0" fontId="234" fillId="0" borderId="13" xfId="0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8" fontId="3" fillId="0" borderId="11" xfId="41" applyNumberFormat="1" applyFont="1" applyFill="1" applyBorder="1" applyAlignment="1">
      <alignment horizontal="right" vertical="center" wrapText="1"/>
    </xf>
    <xf numFmtId="168" fontId="50" fillId="0" borderId="14" xfId="41" applyNumberFormat="1" applyFont="1" applyFill="1" applyBorder="1" applyAlignment="1">
      <alignment/>
    </xf>
    <xf numFmtId="164" fontId="203" fillId="0" borderId="11" xfId="41" applyFont="1" applyFill="1" applyBorder="1" applyAlignment="1">
      <alignment/>
    </xf>
    <xf numFmtId="0" fontId="234" fillId="0" borderId="13" xfId="0" applyFont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288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52" fillId="0" borderId="11" xfId="0" applyFont="1" applyFill="1" applyBorder="1" applyAlignment="1">
      <alignment horizontal="center"/>
    </xf>
    <xf numFmtId="0" fontId="289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165" fontId="32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3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168" fontId="90" fillId="0" borderId="25" xfId="41" applyNumberFormat="1" applyFont="1" applyBorder="1" applyAlignment="1">
      <alignment vertical="center"/>
    </xf>
    <xf numFmtId="165" fontId="90" fillId="0" borderId="11" xfId="0" applyNumberFormat="1" applyFont="1" applyBorder="1" applyAlignment="1">
      <alignment horizontal="center" vertical="center"/>
    </xf>
    <xf numFmtId="165" fontId="90" fillId="0" borderId="14" xfId="0" applyNumberFormat="1" applyFont="1" applyBorder="1" applyAlignment="1">
      <alignment horizontal="center" vertical="center"/>
    </xf>
    <xf numFmtId="165" fontId="32" fillId="0" borderId="25" xfId="0" applyNumberFormat="1" applyFont="1" applyBorder="1" applyAlignment="1">
      <alignment horizontal="center" vertical="center"/>
    </xf>
    <xf numFmtId="165" fontId="32" fillId="0" borderId="24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165" fontId="36" fillId="0" borderId="11" xfId="0" applyNumberFormat="1" applyFont="1" applyBorder="1" applyAlignment="1">
      <alignment horizontal="center" vertical="center"/>
    </xf>
    <xf numFmtId="0" fontId="290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 wrapText="1"/>
    </xf>
    <xf numFmtId="168" fontId="32" fillId="0" borderId="11" xfId="0" applyNumberFormat="1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230" fillId="0" borderId="0" xfId="0" applyFont="1" applyAlignment="1">
      <alignment/>
    </xf>
    <xf numFmtId="0" fontId="0" fillId="0" borderId="0" xfId="0" applyBorder="1" applyAlignment="1">
      <alignment vertical="center"/>
    </xf>
    <xf numFmtId="168" fontId="203" fillId="0" borderId="11" xfId="41" applyNumberFormat="1" applyFont="1" applyBorder="1" applyAlignment="1">
      <alignment horizontal="center" vertical="center" wrapText="1"/>
    </xf>
    <xf numFmtId="0" fontId="234" fillId="0" borderId="13" xfId="0" applyFont="1" applyBorder="1" applyAlignment="1">
      <alignment horizontal="center" vertical="center" wrapText="1"/>
    </xf>
    <xf numFmtId="0" fontId="207" fillId="0" borderId="13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14" xfId="0" applyNumberFormat="1" applyFont="1" applyBorder="1" applyAlignment="1">
      <alignment horizontal="left" vertical="center" wrapText="1"/>
    </xf>
    <xf numFmtId="0" fontId="90" fillId="0" borderId="24" xfId="0" applyFont="1" applyBorder="1" applyAlignment="1">
      <alignment vertical="center" wrapText="1"/>
    </xf>
    <xf numFmtId="170" fontId="90" fillId="0" borderId="24" xfId="0" applyNumberFormat="1" applyFont="1" applyBorder="1" applyAlignment="1">
      <alignment horizontal="center" vertical="center"/>
    </xf>
    <xf numFmtId="167" fontId="32" fillId="0" borderId="1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167" fontId="32" fillId="0" borderId="14" xfId="0" applyNumberFormat="1" applyFont="1" applyFill="1" applyBorder="1" applyAlignment="1">
      <alignment horizontal="center" vertical="center"/>
    </xf>
    <xf numFmtId="0" fontId="78" fillId="0" borderId="24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vertical="center"/>
    </xf>
    <xf numFmtId="168" fontId="0" fillId="0" borderId="0" xfId="41" applyNumberFormat="1" applyFont="1" applyAlignment="1">
      <alignment/>
    </xf>
    <xf numFmtId="167" fontId="32" fillId="36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65" fontId="32" fillId="0" borderId="11" xfId="0" applyNumberFormat="1" applyFont="1" applyFill="1" applyBorder="1" applyAlignment="1">
      <alignment horizontal="center" vertical="center"/>
    </xf>
    <xf numFmtId="168" fontId="32" fillId="0" borderId="11" xfId="41" applyNumberFormat="1" applyFont="1" applyBorder="1" applyAlignment="1">
      <alignment horizontal="center" vertical="center" wrapText="1"/>
    </xf>
    <xf numFmtId="168" fontId="0" fillId="0" borderId="0" xfId="41" applyNumberFormat="1" applyFont="1" applyBorder="1" applyAlignment="1">
      <alignment/>
    </xf>
    <xf numFmtId="168" fontId="32" fillId="36" borderId="11" xfId="41" applyNumberFormat="1" applyFont="1" applyFill="1" applyBorder="1" applyAlignment="1">
      <alignment horizontal="center" vertical="center"/>
    </xf>
    <xf numFmtId="0" fontId="291" fillId="0" borderId="0" xfId="0" applyFont="1" applyAlignment="1">
      <alignment/>
    </xf>
    <xf numFmtId="165" fontId="291" fillId="0" borderId="0" xfId="0" applyNumberFormat="1" applyFont="1" applyAlignment="1">
      <alignment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 wrapText="1"/>
    </xf>
    <xf numFmtId="165" fontId="0" fillId="0" borderId="0" xfId="0" applyNumberFormat="1" applyAlignment="1">
      <alignment/>
    </xf>
    <xf numFmtId="0" fontId="90" fillId="0" borderId="11" xfId="0" applyFont="1" applyBorder="1" applyAlignment="1">
      <alignment vertical="center" wrapText="1"/>
    </xf>
    <xf numFmtId="165" fontId="32" fillId="0" borderId="14" xfId="0" applyNumberFormat="1" applyFont="1" applyBorder="1" applyAlignment="1">
      <alignment horizontal="center" vertical="center"/>
    </xf>
    <xf numFmtId="165" fontId="32" fillId="36" borderId="11" xfId="0" applyNumberFormat="1" applyFont="1" applyFill="1" applyBorder="1" applyAlignment="1">
      <alignment horizontal="center" vertical="center"/>
    </xf>
    <xf numFmtId="0" fontId="207" fillId="0" borderId="11" xfId="0" applyFont="1" applyBorder="1" applyAlignment="1">
      <alignment horizontal="center" vertical="center"/>
    </xf>
    <xf numFmtId="168" fontId="203" fillId="34" borderId="11" xfId="41" applyNumberFormat="1" applyFont="1" applyFill="1" applyBorder="1" applyAlignment="1">
      <alignment horizontal="right" vertical="center" wrapText="1"/>
    </xf>
    <xf numFmtId="0" fontId="46" fillId="0" borderId="21" xfId="0" applyFont="1" applyBorder="1" applyAlignment="1">
      <alignment horizontal="center" vertical="center" wrapText="1"/>
    </xf>
    <xf numFmtId="14" fontId="46" fillId="0" borderId="21" xfId="0" applyNumberFormat="1" applyFont="1" applyBorder="1" applyAlignment="1">
      <alignment horizontal="center" vertical="center"/>
    </xf>
    <xf numFmtId="0" fontId="207" fillId="0" borderId="21" xfId="0" applyFont="1" applyBorder="1" applyAlignment="1">
      <alignment horizontal="center" vertical="center" wrapText="1"/>
    </xf>
    <xf numFmtId="168" fontId="20" fillId="0" borderId="13" xfId="41" applyNumberFormat="1" applyFont="1" applyBorder="1" applyAlignment="1">
      <alignment horizontal="center" vertical="center" wrapText="1"/>
    </xf>
    <xf numFmtId="168" fontId="32" fillId="0" borderId="11" xfId="0" applyNumberFormat="1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8" fontId="36" fillId="0" borderId="11" xfId="0" applyNumberFormat="1" applyFont="1" applyFill="1" applyBorder="1" applyAlignment="1">
      <alignment horizontal="right" vertical="center"/>
    </xf>
    <xf numFmtId="168" fontId="232" fillId="0" borderId="34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 wrapText="1"/>
    </xf>
    <xf numFmtId="168" fontId="234" fillId="0" borderId="34" xfId="41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207" fillId="35" borderId="31" xfId="0" applyFont="1" applyFill="1" applyBorder="1" applyAlignment="1">
      <alignment vertical="center" wrapText="1"/>
    </xf>
    <xf numFmtId="0" fontId="207" fillId="35" borderId="11" xfId="0" applyFont="1" applyFill="1" applyBorder="1" applyAlignment="1">
      <alignment vertical="center" wrapText="1"/>
    </xf>
    <xf numFmtId="168" fontId="234" fillId="35" borderId="11" xfId="41" applyNumberFormat="1" applyFont="1" applyFill="1" applyBorder="1" applyAlignment="1">
      <alignment horizontal="right" vertical="center"/>
    </xf>
    <xf numFmtId="168" fontId="234" fillId="35" borderId="34" xfId="41" applyNumberFormat="1" applyFont="1" applyFill="1" applyBorder="1" applyAlignment="1">
      <alignment horizontal="right" vertical="center"/>
    </xf>
    <xf numFmtId="168" fontId="207" fillId="35" borderId="1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8" fontId="90" fillId="0" borderId="11" xfId="41" applyNumberFormat="1" applyFont="1" applyFill="1" applyBorder="1" applyAlignment="1">
      <alignment vertical="center"/>
    </xf>
    <xf numFmtId="168" fontId="32" fillId="0" borderId="24" xfId="41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3" fontId="36" fillId="36" borderId="11" xfId="0" applyNumberFormat="1" applyFont="1" applyFill="1" applyBorder="1" applyAlignment="1">
      <alignment vertical="center"/>
    </xf>
    <xf numFmtId="0" fontId="36" fillId="0" borderId="11" xfId="0" applyFont="1" applyBorder="1" applyAlignment="1">
      <alignment horizontal="left" vertical="center"/>
    </xf>
    <xf numFmtId="0" fontId="9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207" fillId="0" borderId="16" xfId="0" applyFont="1" applyBorder="1" applyAlignment="1">
      <alignment horizontal="center" vertical="center" wrapText="1"/>
    </xf>
    <xf numFmtId="14" fontId="46" fillId="0" borderId="26" xfId="0" applyNumberFormat="1" applyFont="1" applyBorder="1" applyAlignment="1">
      <alignment horizontal="center" vertical="center"/>
    </xf>
    <xf numFmtId="168" fontId="36" fillId="0" borderId="11" xfId="41" applyNumberFormat="1" applyFont="1" applyFill="1" applyBorder="1" applyAlignment="1">
      <alignment horizontal="center" vertical="center"/>
    </xf>
    <xf numFmtId="0" fontId="98" fillId="0" borderId="22" xfId="0" applyFont="1" applyBorder="1" applyAlignment="1">
      <alignment vertical="center"/>
    </xf>
    <xf numFmtId="168" fontId="13" fillId="0" borderId="0" xfId="4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/>
    </xf>
    <xf numFmtId="0" fontId="155" fillId="0" borderId="0" xfId="0" applyFont="1" applyBorder="1" applyAlignment="1">
      <alignment vertical="center" wrapText="1"/>
    </xf>
    <xf numFmtId="168" fontId="36" fillId="0" borderId="11" xfId="41" applyNumberFormat="1" applyFont="1" applyFill="1" applyBorder="1" applyAlignment="1">
      <alignment vertical="center"/>
    </xf>
    <xf numFmtId="0" fontId="46" fillId="0" borderId="26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290" fillId="0" borderId="10" xfId="0" applyFont="1" applyBorder="1" applyAlignment="1">
      <alignment horizontal="center" vertical="center" wrapText="1"/>
    </xf>
    <xf numFmtId="168" fontId="36" fillId="0" borderId="10" xfId="41" applyNumberFormat="1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168" fontId="0" fillId="0" borderId="0" xfId="41" applyNumberFormat="1" applyFont="1" applyAlignment="1">
      <alignment vertical="center"/>
    </xf>
    <xf numFmtId="168" fontId="44" fillId="0" borderId="20" xfId="0" applyNumberFormat="1" applyFont="1" applyBorder="1" applyAlignment="1">
      <alignment horizontal="center" vertical="center"/>
    </xf>
    <xf numFmtId="168" fontId="44" fillId="0" borderId="13" xfId="0" applyNumberFormat="1" applyFont="1" applyBorder="1" applyAlignment="1">
      <alignment horizontal="center" vertical="center"/>
    </xf>
    <xf numFmtId="0" fontId="64" fillId="0" borderId="13" xfId="56" applyFont="1" applyFill="1" applyBorder="1" applyAlignment="1">
      <alignment horizontal="center" vertical="center" wrapText="1"/>
      <protection/>
    </xf>
    <xf numFmtId="165" fontId="36" fillId="0" borderId="10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33" fillId="36" borderId="0" xfId="0" applyFont="1" applyFill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254" fillId="0" borderId="0" xfId="0" applyFont="1" applyAlignment="1">
      <alignment vertical="center"/>
    </xf>
    <xf numFmtId="0" fontId="254" fillId="0" borderId="0" xfId="0" applyFont="1" applyAlignment="1">
      <alignment/>
    </xf>
    <xf numFmtId="0" fontId="258" fillId="0" borderId="0" xfId="0" applyFont="1" applyFill="1" applyAlignment="1">
      <alignment vertical="center"/>
    </xf>
    <xf numFmtId="0" fontId="258" fillId="0" borderId="0" xfId="0" applyFont="1" applyFill="1" applyAlignment="1">
      <alignment/>
    </xf>
    <xf numFmtId="0" fontId="258" fillId="0" borderId="0" xfId="0" applyFont="1" applyAlignment="1">
      <alignment horizontal="center"/>
    </xf>
    <xf numFmtId="0" fontId="259" fillId="34" borderId="10" xfId="0" applyFont="1" applyFill="1" applyBorder="1" applyAlignment="1">
      <alignment horizontal="center" vertical="center" wrapText="1"/>
    </xf>
    <xf numFmtId="0" fontId="292" fillId="0" borderId="0" xfId="0" applyFont="1" applyAlignment="1">
      <alignment/>
    </xf>
    <xf numFmtId="49" fontId="292" fillId="0" borderId="0" xfId="0" applyNumberFormat="1" applyFont="1" applyFill="1" applyAlignment="1">
      <alignment vertical="center"/>
    </xf>
    <xf numFmtId="0" fontId="258" fillId="0" borderId="0" xfId="0" applyFont="1" applyAlignment="1">
      <alignment/>
    </xf>
    <xf numFmtId="0" fontId="203" fillId="0" borderId="11" xfId="0" applyFont="1" applyFill="1" applyBorder="1" applyAlignment="1">
      <alignment vertical="center"/>
    </xf>
    <xf numFmtId="0" fontId="203" fillId="0" borderId="14" xfId="0" applyFont="1" applyFill="1" applyBorder="1" applyAlignment="1">
      <alignment vertical="center"/>
    </xf>
    <xf numFmtId="165" fontId="32" fillId="0" borderId="11" xfId="0" applyNumberFormat="1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07" fillId="0" borderId="11" xfId="0" applyFont="1" applyFill="1" applyBorder="1" applyAlignment="1">
      <alignment horizontal="center" vertical="center"/>
    </xf>
    <xf numFmtId="168" fontId="203" fillId="0" borderId="11" xfId="41" applyNumberFormat="1" applyFont="1" applyFill="1" applyBorder="1" applyAlignment="1">
      <alignment/>
    </xf>
    <xf numFmtId="164" fontId="203" fillId="0" borderId="11" xfId="41" applyFont="1" applyFill="1" applyBorder="1" applyAlignment="1">
      <alignment/>
    </xf>
    <xf numFmtId="168" fontId="203" fillId="0" borderId="11" xfId="41" applyNumberFormat="1" applyFont="1" applyFill="1" applyBorder="1" applyAlignment="1">
      <alignment horizontal="right" vertical="center" wrapText="1"/>
    </xf>
    <xf numFmtId="0" fontId="215" fillId="0" borderId="0" xfId="0" applyFont="1" applyFill="1" applyAlignment="1">
      <alignment/>
    </xf>
    <xf numFmtId="168" fontId="32" fillId="0" borderId="11" xfId="0" applyNumberFormat="1" applyFont="1" applyFill="1" applyBorder="1" applyAlignment="1">
      <alignment vertical="center"/>
    </xf>
    <xf numFmtId="168" fontId="32" fillId="0" borderId="14" xfId="0" applyNumberFormat="1" applyFont="1" applyFill="1" applyBorder="1" applyAlignment="1">
      <alignment horizontal="center" vertical="center"/>
    </xf>
    <xf numFmtId="168" fontId="32" fillId="0" borderId="14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3" fontId="32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168" fontId="90" fillId="0" borderId="25" xfId="41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167" fontId="32" fillId="36" borderId="11" xfId="0" applyNumberFormat="1" applyFont="1" applyFill="1" applyBorder="1" applyAlignment="1">
      <alignment vertical="center"/>
    </xf>
    <xf numFmtId="165" fontId="36" fillId="0" borderId="11" xfId="0" applyNumberFormat="1" applyFont="1" applyBorder="1" applyAlignment="1">
      <alignment vertical="center"/>
    </xf>
    <xf numFmtId="168" fontId="90" fillId="0" borderId="11" xfId="41" applyNumberFormat="1" applyFont="1" applyBorder="1" applyAlignment="1">
      <alignment horizontal="center" vertical="center"/>
    </xf>
    <xf numFmtId="0" fontId="90" fillId="0" borderId="11" xfId="0" applyFont="1" applyBorder="1" applyAlignment="1">
      <alignment vertical="center"/>
    </xf>
    <xf numFmtId="165" fontId="32" fillId="0" borderId="11" xfId="0" applyNumberFormat="1" applyFont="1" applyBorder="1" applyAlignment="1">
      <alignment vertical="center"/>
    </xf>
    <xf numFmtId="169" fontId="36" fillId="0" borderId="11" xfId="41" applyNumberFormat="1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vertical="center"/>
    </xf>
    <xf numFmtId="165" fontId="32" fillId="0" borderId="14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168" fontId="36" fillId="0" borderId="10" xfId="0" applyNumberFormat="1" applyFont="1" applyFill="1" applyBorder="1" applyAlignment="1">
      <alignment vertical="center"/>
    </xf>
    <xf numFmtId="168" fontId="36" fillId="0" borderId="1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3" fontId="88" fillId="0" borderId="0" xfId="0" applyNumberFormat="1" applyFont="1" applyAlignment="1">
      <alignment vertical="center"/>
    </xf>
    <xf numFmtId="0" fontId="88" fillId="0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36" fillId="0" borderId="13" xfId="56" applyFont="1" applyFill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51" fillId="0" borderId="0" xfId="59" applyFont="1" applyAlignment="1">
      <alignment horizontal="center"/>
      <protection/>
    </xf>
    <xf numFmtId="0" fontId="22" fillId="0" borderId="0" xfId="59" applyFont="1" applyAlignment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34" fillId="0" borderId="16" xfId="0" applyFont="1" applyFill="1" applyBorder="1" applyAlignment="1">
      <alignment horizontal="center" vertical="center"/>
    </xf>
    <xf numFmtId="168" fontId="228" fillId="0" borderId="19" xfId="41" applyNumberFormat="1" applyFont="1" applyFill="1" applyBorder="1" applyAlignment="1">
      <alignment horizontal="right" vertical="center"/>
    </xf>
    <xf numFmtId="168" fontId="228" fillId="0" borderId="18" xfId="41" applyNumberFormat="1" applyFont="1" applyFill="1" applyBorder="1" applyAlignment="1">
      <alignment horizontal="right" vertical="center"/>
    </xf>
    <xf numFmtId="168" fontId="228" fillId="0" borderId="26" xfId="41" applyNumberFormat="1" applyFont="1" applyFill="1" applyBorder="1" applyAlignment="1">
      <alignment horizontal="right" vertical="center"/>
    </xf>
    <xf numFmtId="168" fontId="228" fillId="0" borderId="21" xfId="41" applyNumberFormat="1" applyFont="1" applyFill="1" applyBorder="1" applyAlignment="1">
      <alignment horizontal="right" vertical="center"/>
    </xf>
    <xf numFmtId="168" fontId="228" fillId="0" borderId="13" xfId="41" applyNumberFormat="1" applyFont="1" applyFill="1" applyBorder="1" applyAlignment="1">
      <alignment horizontal="right" vertical="center"/>
    </xf>
    <xf numFmtId="168" fontId="293" fillId="0" borderId="0" xfId="41" applyNumberFormat="1" applyFont="1" applyFill="1" applyAlignment="1">
      <alignment/>
    </xf>
    <xf numFmtId="0" fontId="222" fillId="0" borderId="0" xfId="0" applyFont="1" applyFill="1" applyAlignment="1">
      <alignment/>
    </xf>
    <xf numFmtId="0" fontId="223" fillId="0" borderId="0" xfId="0" applyFont="1" applyFill="1" applyAlignment="1">
      <alignment/>
    </xf>
    <xf numFmtId="0" fontId="220" fillId="0" borderId="0" xfId="0" applyFont="1" applyFill="1" applyBorder="1" applyAlignment="1">
      <alignment horizontal="center"/>
    </xf>
    <xf numFmtId="0" fontId="205" fillId="0" borderId="0" xfId="0" applyFont="1" applyFill="1" applyBorder="1" applyAlignment="1">
      <alignment horizontal="right"/>
    </xf>
    <xf numFmtId="0" fontId="206" fillId="0" borderId="0" xfId="0" applyFont="1" applyFill="1" applyBorder="1" applyAlignment="1">
      <alignment horizontal="right"/>
    </xf>
    <xf numFmtId="0" fontId="220" fillId="0" borderId="0" xfId="0" applyFont="1" applyFill="1" applyAlignment="1">
      <alignment/>
    </xf>
    <xf numFmtId="0" fontId="225" fillId="0" borderId="0" xfId="0" applyFont="1" applyFill="1" applyBorder="1" applyAlignment="1">
      <alignment horizontal="right"/>
    </xf>
    <xf numFmtId="0" fontId="226" fillId="0" borderId="0" xfId="0" applyFont="1" applyFill="1" applyBorder="1" applyAlignment="1">
      <alignment horizontal="right"/>
    </xf>
    <xf numFmtId="0" fontId="220" fillId="0" borderId="0" xfId="0" applyFont="1" applyFill="1" applyBorder="1" applyAlignment="1">
      <alignment/>
    </xf>
    <xf numFmtId="0" fontId="221" fillId="0" borderId="0" xfId="0" applyFont="1" applyFill="1" applyBorder="1" applyAlignment="1">
      <alignment/>
    </xf>
    <xf numFmtId="0" fontId="222" fillId="0" borderId="0" xfId="0" applyFont="1" applyFill="1" applyBorder="1" applyAlignment="1">
      <alignment horizontal="center"/>
    </xf>
    <xf numFmtId="0" fontId="222" fillId="0" borderId="0" xfId="0" applyFont="1" applyFill="1" applyBorder="1" applyAlignment="1">
      <alignment/>
    </xf>
    <xf numFmtId="0" fontId="220" fillId="0" borderId="17" xfId="0" applyFont="1" applyFill="1" applyBorder="1" applyAlignment="1">
      <alignment horizontal="center"/>
    </xf>
    <xf numFmtId="0" fontId="225" fillId="0" borderId="18" xfId="0" applyFont="1" applyFill="1" applyBorder="1" applyAlignment="1">
      <alignment horizontal="right"/>
    </xf>
    <xf numFmtId="0" fontId="225" fillId="0" borderId="20" xfId="0" applyFont="1" applyFill="1" applyBorder="1" applyAlignment="1">
      <alignment horizontal="right"/>
    </xf>
    <xf numFmtId="0" fontId="226" fillId="0" borderId="13" xfId="0" applyFont="1" applyFill="1" applyBorder="1" applyAlignment="1">
      <alignment horizontal="right"/>
    </xf>
    <xf numFmtId="0" fontId="221" fillId="0" borderId="0" xfId="0" applyFont="1" applyFill="1" applyAlignment="1">
      <alignment/>
    </xf>
    <xf numFmtId="0" fontId="250" fillId="0" borderId="0" xfId="0" applyFont="1" applyFill="1" applyAlignment="1">
      <alignment/>
    </xf>
    <xf numFmtId="168" fontId="262" fillId="0" borderId="19" xfId="41" applyNumberFormat="1" applyFont="1" applyFill="1" applyBorder="1" applyAlignment="1">
      <alignment horizontal="right" vertical="center"/>
    </xf>
    <xf numFmtId="168" fontId="262" fillId="0" borderId="18" xfId="41" applyNumberFormat="1" applyFont="1" applyFill="1" applyBorder="1" applyAlignment="1">
      <alignment horizontal="right" vertical="center"/>
    </xf>
    <xf numFmtId="168" fontId="262" fillId="0" borderId="26" xfId="41" applyNumberFormat="1" applyFont="1" applyFill="1" applyBorder="1" applyAlignment="1">
      <alignment horizontal="right" vertical="center"/>
    </xf>
    <xf numFmtId="168" fontId="262" fillId="0" borderId="21" xfId="41" applyNumberFormat="1" applyFont="1" applyFill="1" applyBorder="1" applyAlignment="1">
      <alignment horizontal="right" vertical="center"/>
    </xf>
    <xf numFmtId="168" fontId="263" fillId="0" borderId="0" xfId="41" applyNumberFormat="1" applyFont="1" applyFill="1" applyAlignment="1">
      <alignment/>
    </xf>
    <xf numFmtId="0" fontId="264" fillId="0" borderId="0" xfId="0" applyFont="1" applyFill="1" applyAlignment="1">
      <alignment/>
    </xf>
    <xf numFmtId="0" fontId="265" fillId="0" borderId="0" xfId="0" applyFont="1" applyFill="1" applyAlignment="1">
      <alignment/>
    </xf>
    <xf numFmtId="0" fontId="266" fillId="0" borderId="0" xfId="0" applyFont="1" applyFill="1" applyBorder="1" applyAlignment="1">
      <alignment horizontal="center"/>
    </xf>
    <xf numFmtId="0" fontId="267" fillId="0" borderId="0" xfId="0" applyFont="1" applyFill="1" applyBorder="1" applyAlignment="1">
      <alignment horizontal="right"/>
    </xf>
    <xf numFmtId="0" fontId="268" fillId="0" borderId="0" xfId="0" applyFont="1" applyFill="1" applyBorder="1" applyAlignment="1">
      <alignment horizontal="right"/>
    </xf>
    <xf numFmtId="0" fontId="266" fillId="0" borderId="0" xfId="0" applyFont="1" applyFill="1" applyAlignment="1">
      <alignment/>
    </xf>
    <xf numFmtId="0" fontId="269" fillId="0" borderId="0" xfId="0" applyFont="1" applyFill="1" applyBorder="1" applyAlignment="1">
      <alignment horizontal="right"/>
    </xf>
    <xf numFmtId="0" fontId="270" fillId="0" borderId="0" xfId="0" applyFont="1" applyFill="1" applyBorder="1" applyAlignment="1">
      <alignment horizontal="right"/>
    </xf>
    <xf numFmtId="0" fontId="266" fillId="0" borderId="0" xfId="0" applyFont="1" applyFill="1" applyBorder="1" applyAlignment="1">
      <alignment/>
    </xf>
    <xf numFmtId="0" fontId="271" fillId="0" borderId="0" xfId="0" applyFont="1" applyFill="1" applyBorder="1" applyAlignment="1">
      <alignment/>
    </xf>
    <xf numFmtId="0" fontId="264" fillId="0" borderId="0" xfId="0" applyFont="1" applyFill="1" applyBorder="1" applyAlignment="1">
      <alignment/>
    </xf>
    <xf numFmtId="0" fontId="266" fillId="0" borderId="17" xfId="0" applyFont="1" applyFill="1" applyBorder="1" applyAlignment="1">
      <alignment horizontal="center"/>
    </xf>
    <xf numFmtId="0" fontId="269" fillId="0" borderId="18" xfId="0" applyFont="1" applyFill="1" applyBorder="1" applyAlignment="1">
      <alignment horizontal="right"/>
    </xf>
    <xf numFmtId="0" fontId="269" fillId="0" borderId="20" xfId="0" applyFont="1" applyFill="1" applyBorder="1" applyAlignment="1">
      <alignment horizontal="right"/>
    </xf>
    <xf numFmtId="0" fontId="270" fillId="0" borderId="13" xfId="0" applyFont="1" applyFill="1" applyBorder="1" applyAlignment="1">
      <alignment horizontal="right"/>
    </xf>
    <xf numFmtId="0" fontId="271" fillId="0" borderId="0" xfId="0" applyFont="1" applyFill="1" applyAlignment="1">
      <alignment/>
    </xf>
    <xf numFmtId="168" fontId="294" fillId="0" borderId="19" xfId="0" applyNumberFormat="1" applyFont="1" applyBorder="1" applyAlignment="1">
      <alignment horizontal="right" vertical="center"/>
    </xf>
    <xf numFmtId="168" fontId="294" fillId="0" borderId="18" xfId="0" applyNumberFormat="1" applyFont="1" applyBorder="1" applyAlignment="1">
      <alignment horizontal="right" vertical="center"/>
    </xf>
    <xf numFmtId="168" fontId="294" fillId="0" borderId="18" xfId="41" applyNumberFormat="1" applyFont="1" applyBorder="1" applyAlignment="1">
      <alignment horizontal="right" vertical="center"/>
    </xf>
    <xf numFmtId="168" fontId="294" fillId="0" borderId="19" xfId="41" applyNumberFormat="1" applyFont="1" applyBorder="1" applyAlignment="1">
      <alignment horizontal="right" vertical="center"/>
    </xf>
    <xf numFmtId="168" fontId="294" fillId="0" borderId="26" xfId="41" applyNumberFormat="1" applyFont="1" applyBorder="1" applyAlignment="1">
      <alignment horizontal="right" vertical="center"/>
    </xf>
    <xf numFmtId="168" fontId="294" fillId="0" borderId="21" xfId="41" applyNumberFormat="1" applyFont="1" applyBorder="1" applyAlignment="1">
      <alignment horizontal="right" vertical="center"/>
    </xf>
    <xf numFmtId="168" fontId="294" fillId="0" borderId="13" xfId="41" applyNumberFormat="1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165" fontId="32" fillId="0" borderId="25" xfId="0" applyNumberFormat="1" applyFont="1" applyBorder="1" applyAlignment="1">
      <alignment vertical="center"/>
    </xf>
    <xf numFmtId="165" fontId="32" fillId="0" borderId="25" xfId="0" applyNumberFormat="1" applyFont="1" applyFill="1" applyBorder="1" applyAlignment="1">
      <alignment vertical="center"/>
    </xf>
    <xf numFmtId="0" fontId="89" fillId="0" borderId="14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29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13" xfId="59" applyFont="1" applyFill="1" applyBorder="1" applyAlignment="1">
      <alignment horizontal="center" vertical="center"/>
      <protection/>
    </xf>
    <xf numFmtId="0" fontId="36" fillId="0" borderId="13" xfId="59" applyFont="1" applyFill="1" applyBorder="1" applyAlignment="1">
      <alignment horizontal="justify" vertical="center" wrapText="1"/>
      <protection/>
    </xf>
    <xf numFmtId="0" fontId="52" fillId="0" borderId="13" xfId="60" applyFont="1" applyFill="1" applyBorder="1" applyAlignment="1">
      <alignment horizontal="center" vertical="center"/>
      <protection/>
    </xf>
    <xf numFmtId="3" fontId="36" fillId="0" borderId="13" xfId="56" applyNumberFormat="1" applyFont="1" applyFill="1" applyBorder="1" applyAlignment="1">
      <alignment vertical="center"/>
      <protection/>
    </xf>
    <xf numFmtId="3" fontId="36" fillId="0" borderId="13" xfId="56" applyNumberFormat="1" applyFont="1" applyFill="1" applyBorder="1" applyAlignment="1">
      <alignment vertical="center"/>
      <protection/>
    </xf>
    <xf numFmtId="166" fontId="32" fillId="0" borderId="13" xfId="56" applyNumberFormat="1" applyFont="1" applyFill="1" applyBorder="1" applyAlignment="1">
      <alignment vertical="center"/>
      <protection/>
    </xf>
    <xf numFmtId="165" fontId="36" fillId="0" borderId="13" xfId="56" applyNumberFormat="1" applyFont="1" applyFill="1" applyBorder="1" applyAlignment="1">
      <alignment vertical="center"/>
      <protection/>
    </xf>
    <xf numFmtId="165" fontId="36" fillId="0" borderId="13" xfId="0" applyNumberFormat="1" applyFont="1" applyBorder="1" applyAlignment="1">
      <alignment vertical="center"/>
    </xf>
    <xf numFmtId="0" fontId="32" fillId="0" borderId="13" xfId="59" applyFont="1" applyFill="1" applyBorder="1" applyAlignment="1">
      <alignment horizontal="center" vertical="center"/>
      <protection/>
    </xf>
    <xf numFmtId="0" fontId="32" fillId="0" borderId="13" xfId="59" applyFont="1" applyFill="1" applyBorder="1" applyAlignment="1">
      <alignment horizontal="justify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3" fontId="32" fillId="0" borderId="13" xfId="56" applyNumberFormat="1" applyFont="1" applyFill="1" applyBorder="1" applyAlignment="1">
      <alignment vertical="center"/>
      <protection/>
    </xf>
    <xf numFmtId="3" fontId="32" fillId="0" borderId="13" xfId="56" applyNumberFormat="1" applyFont="1" applyFill="1" applyBorder="1" applyAlignment="1">
      <alignment vertical="center"/>
      <protection/>
    </xf>
    <xf numFmtId="165" fontId="32" fillId="0" borderId="13" xfId="56" applyNumberFormat="1" applyFont="1" applyFill="1" applyBorder="1" applyAlignment="1">
      <alignment vertical="center"/>
      <protection/>
    </xf>
    <xf numFmtId="165" fontId="32" fillId="0" borderId="13" xfId="0" applyNumberFormat="1" applyFont="1" applyBorder="1" applyAlignment="1">
      <alignment vertical="center"/>
    </xf>
    <xf numFmtId="0" fontId="32" fillId="0" borderId="13" xfId="60" applyFont="1" applyFill="1" applyBorder="1" applyAlignment="1">
      <alignment horizontal="right" vertical="center"/>
      <protection/>
    </xf>
    <xf numFmtId="49" fontId="32" fillId="0" borderId="13" xfId="59" applyNumberFormat="1" applyFont="1" applyFill="1" applyBorder="1" applyAlignment="1">
      <alignment horizontal="justify" vertical="center" wrapText="1"/>
      <protection/>
    </xf>
    <xf numFmtId="3" fontId="88" fillId="0" borderId="13" xfId="56" applyNumberFormat="1" applyFont="1" applyFill="1" applyBorder="1" applyAlignment="1">
      <alignment vertical="center"/>
      <protection/>
    </xf>
    <xf numFmtId="3" fontId="88" fillId="0" borderId="13" xfId="56" applyNumberFormat="1" applyFont="1" applyFill="1" applyBorder="1" applyAlignment="1">
      <alignment vertical="center"/>
      <protection/>
    </xf>
    <xf numFmtId="166" fontId="88" fillId="0" borderId="13" xfId="56" applyNumberFormat="1" applyFont="1" applyFill="1" applyBorder="1" applyAlignment="1">
      <alignment vertical="center"/>
      <protection/>
    </xf>
    <xf numFmtId="165" fontId="88" fillId="0" borderId="13" xfId="56" applyNumberFormat="1" applyFont="1" applyFill="1" applyBorder="1" applyAlignment="1">
      <alignment vertical="center"/>
      <protection/>
    </xf>
    <xf numFmtId="168" fontId="32" fillId="0" borderId="13" xfId="41" applyNumberFormat="1" applyFont="1" applyFill="1" applyBorder="1" applyAlignment="1">
      <alignment horizontal="right" vertical="center"/>
    </xf>
    <xf numFmtId="3" fontId="32" fillId="36" borderId="13" xfId="56" applyNumberFormat="1" applyFont="1" applyFill="1" applyBorder="1" applyAlignment="1">
      <alignment vertical="center"/>
      <protection/>
    </xf>
    <xf numFmtId="3" fontId="32" fillId="0" borderId="13" xfId="60" applyNumberFormat="1" applyFont="1" applyFill="1" applyBorder="1" applyAlignment="1">
      <alignment horizontal="right" vertical="center"/>
      <protection/>
    </xf>
    <xf numFmtId="166" fontId="32" fillId="0" borderId="13" xfId="56" applyNumberFormat="1" applyFont="1" applyFill="1" applyBorder="1" applyAlignment="1">
      <alignment horizontal="right" vertical="center" wrapText="1"/>
      <protection/>
    </xf>
    <xf numFmtId="165" fontId="32" fillId="0" borderId="13" xfId="60" applyNumberFormat="1" applyFont="1" applyFill="1" applyBorder="1" applyAlignment="1">
      <alignment vertical="center" wrapText="1"/>
      <protection/>
    </xf>
    <xf numFmtId="166" fontId="32" fillId="0" borderId="13" xfId="56" applyNumberFormat="1" applyFont="1" applyFill="1" applyBorder="1" applyAlignment="1">
      <alignment horizontal="right" vertical="center"/>
      <protection/>
    </xf>
    <xf numFmtId="0" fontId="32" fillId="0" borderId="13" xfId="60" applyFont="1" applyFill="1" applyBorder="1" applyAlignment="1">
      <alignment horizontal="justify" vertical="center" wrapText="1"/>
      <protection/>
    </xf>
    <xf numFmtId="0" fontId="32" fillId="0" borderId="13" xfId="60" applyFont="1" applyFill="1" applyBorder="1" applyAlignment="1">
      <alignment horizontal="right" vertical="center" wrapText="1"/>
      <protection/>
    </xf>
    <xf numFmtId="0" fontId="32" fillId="36" borderId="13" xfId="59" applyFont="1" applyFill="1" applyBorder="1" applyAlignment="1">
      <alignment horizontal="center" vertical="center"/>
      <protection/>
    </xf>
    <xf numFmtId="0" fontId="32" fillId="36" borderId="13" xfId="59" applyFont="1" applyFill="1" applyBorder="1" applyAlignment="1">
      <alignment horizontal="justify" vertical="center" wrapText="1"/>
      <protection/>
    </xf>
    <xf numFmtId="0" fontId="3" fillId="36" borderId="13" xfId="60" applyFont="1" applyFill="1" applyBorder="1" applyAlignment="1">
      <alignment horizontal="center" vertical="center"/>
      <protection/>
    </xf>
    <xf numFmtId="165" fontId="32" fillId="36" borderId="13" xfId="60" applyNumberFormat="1" applyFont="1" applyFill="1" applyBorder="1" applyAlignment="1">
      <alignment horizontal="right" vertical="center"/>
      <protection/>
    </xf>
    <xf numFmtId="0" fontId="32" fillId="36" borderId="13" xfId="56" applyFont="1" applyFill="1" applyBorder="1" applyAlignment="1">
      <alignment horizontal="right" vertical="center"/>
      <protection/>
    </xf>
    <xf numFmtId="165" fontId="32" fillId="0" borderId="13" xfId="56" applyNumberFormat="1" applyFont="1" applyFill="1" applyBorder="1" applyAlignment="1">
      <alignment horizontal="right" vertical="center"/>
      <protection/>
    </xf>
    <xf numFmtId="0" fontId="32" fillId="0" borderId="13" xfId="60" applyFont="1" applyFill="1" applyBorder="1" applyAlignment="1">
      <alignment vertical="center" wrapText="1"/>
      <protection/>
    </xf>
    <xf numFmtId="0" fontId="32" fillId="0" borderId="13" xfId="56" applyFont="1" applyBorder="1" applyAlignment="1">
      <alignment horizontal="right" vertical="center"/>
      <protection/>
    </xf>
    <xf numFmtId="165" fontId="32" fillId="0" borderId="13" xfId="56" applyNumberFormat="1" applyFont="1" applyFill="1" applyBorder="1" applyAlignment="1">
      <alignment vertical="center" wrapText="1"/>
      <protection/>
    </xf>
    <xf numFmtId="2" fontId="32" fillId="0" borderId="13" xfId="56" applyNumberFormat="1" applyFont="1" applyFill="1" applyBorder="1" applyAlignment="1">
      <alignment vertical="center" wrapText="1"/>
      <protection/>
    </xf>
    <xf numFmtId="166" fontId="32" fillId="0" borderId="13" xfId="56" applyNumberFormat="1" applyFont="1" applyFill="1" applyBorder="1" applyAlignment="1">
      <alignment vertical="center" wrapText="1"/>
      <protection/>
    </xf>
    <xf numFmtId="0" fontId="32" fillId="36" borderId="13" xfId="60" applyFont="1" applyFill="1" applyBorder="1" applyAlignment="1">
      <alignment horizontal="right" vertical="center"/>
      <protection/>
    </xf>
    <xf numFmtId="0" fontId="32" fillId="36" borderId="13" xfId="56" applyFont="1" applyFill="1" applyBorder="1" applyAlignment="1">
      <alignment vertical="center"/>
      <protection/>
    </xf>
    <xf numFmtId="2" fontId="32" fillId="36" borderId="13" xfId="56" applyNumberFormat="1" applyFont="1" applyFill="1" applyBorder="1" applyAlignment="1">
      <alignment vertical="center"/>
      <protection/>
    </xf>
    <xf numFmtId="165" fontId="32" fillId="36" borderId="13" xfId="56" applyNumberFormat="1" applyFont="1" applyFill="1" applyBorder="1" applyAlignment="1">
      <alignment horizontal="right" vertical="center"/>
      <protection/>
    </xf>
    <xf numFmtId="165" fontId="32" fillId="36" borderId="13" xfId="56" applyNumberFormat="1" applyFont="1" applyFill="1" applyBorder="1" applyAlignment="1">
      <alignment vertical="center"/>
      <protection/>
    </xf>
    <xf numFmtId="0" fontId="3" fillId="36" borderId="13" xfId="60" applyFont="1" applyFill="1" applyBorder="1" applyAlignment="1">
      <alignment horizontal="center" vertical="center" wrapText="1"/>
      <protection/>
    </xf>
    <xf numFmtId="168" fontId="3" fillId="36" borderId="13" xfId="41" applyNumberFormat="1" applyFont="1" applyFill="1" applyBorder="1" applyAlignment="1">
      <alignment horizontal="right" vertical="center" wrapText="1"/>
    </xf>
    <xf numFmtId="3" fontId="3" fillId="34" borderId="13" xfId="56" applyNumberFormat="1" applyFont="1" applyFill="1" applyBorder="1" applyAlignment="1">
      <alignment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168" fontId="3" fillId="0" borderId="13" xfId="41" applyNumberFormat="1" applyFont="1" applyFill="1" applyBorder="1" applyAlignment="1">
      <alignment vertical="center"/>
    </xf>
    <xf numFmtId="0" fontId="3" fillId="0" borderId="13" xfId="60" applyFont="1" applyFill="1" applyBorder="1" applyAlignment="1">
      <alignment horizontal="center" vertical="center" wrapText="1"/>
      <protection/>
    </xf>
    <xf numFmtId="0" fontId="32" fillId="36" borderId="13" xfId="56" applyFont="1" applyFill="1" applyBorder="1" applyAlignment="1">
      <alignment horizontal="center" vertical="center"/>
      <protection/>
    </xf>
    <xf numFmtId="168" fontId="32" fillId="0" borderId="13" xfId="41" applyNumberFormat="1" applyFont="1" applyFill="1" applyBorder="1" applyAlignment="1">
      <alignment vertical="center"/>
    </xf>
    <xf numFmtId="0" fontId="32" fillId="0" borderId="13" xfId="56" applyFont="1" applyFill="1" applyBorder="1" applyAlignment="1">
      <alignment horizontal="justify" vertical="center" wrapText="1"/>
      <protection/>
    </xf>
    <xf numFmtId="0" fontId="19" fillId="0" borderId="13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7" fontId="0" fillId="0" borderId="13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3" fontId="32" fillId="0" borderId="25" xfId="0" applyNumberFormat="1" applyFont="1" applyBorder="1" applyAlignment="1">
      <alignment horizontal="center" vertical="center"/>
    </xf>
    <xf numFmtId="3" fontId="32" fillId="36" borderId="25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168" fontId="32" fillId="0" borderId="11" xfId="41" applyNumberFormat="1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169" fontId="32" fillId="0" borderId="11" xfId="41" applyNumberFormat="1" applyFont="1" applyFill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3" fontId="32" fillId="36" borderId="16" xfId="0" applyNumberFormat="1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 wrapText="1"/>
    </xf>
    <xf numFmtId="3" fontId="32" fillId="0" borderId="11" xfId="0" applyNumberFormat="1" applyFont="1" applyBorder="1" applyAlignment="1" quotePrefix="1">
      <alignment horizontal="center" vertical="center"/>
    </xf>
    <xf numFmtId="3" fontId="90" fillId="0" borderId="11" xfId="0" applyNumberFormat="1" applyFont="1" applyBorder="1" applyAlignment="1" quotePrefix="1">
      <alignment horizontal="center" vertical="center"/>
    </xf>
    <xf numFmtId="0" fontId="90" fillId="0" borderId="11" xfId="0" applyFont="1" applyFill="1" applyBorder="1" applyAlignment="1">
      <alignment vertical="center"/>
    </xf>
    <xf numFmtId="168" fontId="32" fillId="0" borderId="25" xfId="41" applyNumberFormat="1" applyFont="1" applyBorder="1" applyAlignment="1" quotePrefix="1">
      <alignment horizontal="right" vertical="center"/>
    </xf>
    <xf numFmtId="168" fontId="90" fillId="0" borderId="11" xfId="41" applyNumberFormat="1" applyFont="1" applyBorder="1" applyAlignment="1" quotePrefix="1">
      <alignment horizontal="right" vertical="center"/>
    </xf>
    <xf numFmtId="168" fontId="90" fillId="0" borderId="14" xfId="41" applyNumberFormat="1" applyFont="1" applyBorder="1" applyAlignment="1" quotePrefix="1">
      <alignment horizontal="right" vertical="center"/>
    </xf>
    <xf numFmtId="168" fontId="90" fillId="0" borderId="14" xfId="41" applyNumberFormat="1" applyFont="1" applyFill="1" applyBorder="1" applyAlignment="1">
      <alignment vertical="center"/>
    </xf>
    <xf numFmtId="169" fontId="32" fillId="0" borderId="11" xfId="41" applyNumberFormat="1" applyFont="1" applyBorder="1" applyAlignment="1">
      <alignment horizontal="center" vertical="center"/>
    </xf>
    <xf numFmtId="169" fontId="32" fillId="0" borderId="11" xfId="41" applyNumberFormat="1" applyFont="1" applyBorder="1" applyAlignment="1">
      <alignment horizontal="right" vertical="center"/>
    </xf>
    <xf numFmtId="169" fontId="90" fillId="0" borderId="11" xfId="41" applyNumberFormat="1" applyFont="1" applyBorder="1" applyAlignment="1">
      <alignment horizontal="center" vertical="center"/>
    </xf>
    <xf numFmtId="168" fontId="90" fillId="0" borderId="11" xfId="0" applyNumberFormat="1" applyFont="1" applyFill="1" applyBorder="1" applyAlignment="1">
      <alignment vertical="center"/>
    </xf>
    <xf numFmtId="168" fontId="32" fillId="0" borderId="11" xfId="0" applyNumberFormat="1" applyFont="1" applyFill="1" applyBorder="1" applyAlignment="1">
      <alignment horizontal="right" vertical="center"/>
    </xf>
    <xf numFmtId="3" fontId="32" fillId="0" borderId="11" xfId="0" applyNumberFormat="1" applyFont="1" applyBorder="1" applyAlignment="1">
      <alignment horizontal="center" vertical="center"/>
    </xf>
    <xf numFmtId="3" fontId="32" fillId="34" borderId="11" xfId="0" applyNumberFormat="1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90" fillId="36" borderId="11" xfId="0" applyFont="1" applyFill="1" applyBorder="1" applyAlignment="1">
      <alignment horizontal="center" vertical="center" wrapText="1"/>
    </xf>
    <xf numFmtId="3" fontId="32" fillId="36" borderId="11" xfId="4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3" fontId="32" fillId="36" borderId="14" xfId="41" applyNumberFormat="1" applyFont="1" applyFill="1" applyBorder="1" applyAlignment="1">
      <alignment horizontal="center" vertical="center" wrapText="1"/>
    </xf>
    <xf numFmtId="168" fontId="32" fillId="0" borderId="14" xfId="41" applyNumberFormat="1" applyFont="1" applyFill="1" applyBorder="1" applyAlignment="1">
      <alignment vertical="center"/>
    </xf>
    <xf numFmtId="169" fontId="32" fillId="0" borderId="11" xfId="41" applyNumberFormat="1" applyFont="1" applyFill="1" applyBorder="1" applyAlignment="1">
      <alignment horizontal="center" vertical="center" wrapText="1"/>
    </xf>
    <xf numFmtId="169" fontId="32" fillId="36" borderId="11" xfId="41" applyNumberFormat="1" applyFont="1" applyFill="1" applyBorder="1" applyAlignment="1">
      <alignment horizontal="center" vertical="center"/>
    </xf>
    <xf numFmtId="169" fontId="32" fillId="0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 wrapText="1"/>
    </xf>
    <xf numFmtId="169" fontId="32" fillId="0" borderId="24" xfId="41" applyNumberFormat="1" applyFont="1" applyFill="1" applyBorder="1" applyAlignment="1">
      <alignment horizontal="center" vertical="center"/>
    </xf>
    <xf numFmtId="37" fontId="32" fillId="0" borderId="24" xfId="41" applyNumberFormat="1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168" fontId="32" fillId="36" borderId="24" xfId="41" applyNumberFormat="1" applyFont="1" applyFill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70" fontId="90" fillId="0" borderId="11" xfId="41" applyNumberFormat="1" applyFont="1" applyBorder="1" applyAlignment="1">
      <alignment horizontal="center" vertical="center"/>
    </xf>
    <xf numFmtId="169" fontId="90" fillId="36" borderId="11" xfId="41" applyNumberFormat="1" applyFont="1" applyFill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/>
    </xf>
    <xf numFmtId="170" fontId="32" fillId="0" borderId="11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vertical="center"/>
    </xf>
    <xf numFmtId="170" fontId="32" fillId="36" borderId="11" xfId="0" applyNumberFormat="1" applyFont="1" applyFill="1" applyBorder="1" applyAlignment="1">
      <alignment horizontal="center" vertical="center"/>
    </xf>
    <xf numFmtId="170" fontId="90" fillId="36" borderId="11" xfId="41" applyNumberFormat="1" applyFont="1" applyFill="1" applyBorder="1" applyAlignment="1">
      <alignment horizontal="center" vertical="center"/>
    </xf>
    <xf numFmtId="170" fontId="90" fillId="0" borderId="11" xfId="0" applyNumberFormat="1" applyFont="1" applyFill="1" applyBorder="1" applyAlignment="1">
      <alignment horizontal="center" vertical="center"/>
    </xf>
    <xf numFmtId="168" fontId="32" fillId="36" borderId="11" xfId="41" applyNumberFormat="1" applyFont="1" applyFill="1" applyBorder="1" applyAlignment="1">
      <alignment vertical="center"/>
    </xf>
    <xf numFmtId="169" fontId="32" fillId="36" borderId="11" xfId="41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vertical="center"/>
    </xf>
    <xf numFmtId="0" fontId="32" fillId="36" borderId="14" xfId="0" applyFont="1" applyFill="1" applyBorder="1" applyAlignment="1">
      <alignment horizontal="center" vertical="center" wrapText="1"/>
    </xf>
    <xf numFmtId="169" fontId="32" fillId="0" borderId="14" xfId="0" applyNumberFormat="1" applyFont="1" applyFill="1" applyBorder="1" applyAlignment="1">
      <alignment horizontal="center" vertical="center" wrapText="1"/>
    </xf>
    <xf numFmtId="168" fontId="36" fillId="0" borderId="11" xfId="41" applyNumberFormat="1" applyFont="1" applyBorder="1" applyAlignment="1">
      <alignment horizontal="center" vertical="center"/>
    </xf>
    <xf numFmtId="169" fontId="36" fillId="0" borderId="11" xfId="41" applyNumberFormat="1" applyFont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2" fontId="69" fillId="36" borderId="11" xfId="0" applyNumberFormat="1" applyFont="1" applyFill="1" applyBorder="1" applyAlignment="1">
      <alignment vertical="center" wrapText="1"/>
    </xf>
    <xf numFmtId="168" fontId="32" fillId="0" borderId="11" xfId="41" applyNumberFormat="1" applyFon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2" fontId="90" fillId="36" borderId="11" xfId="0" applyNumberFormat="1" applyFont="1" applyFill="1" applyBorder="1" applyAlignment="1" quotePrefix="1">
      <alignment vertical="center" wrapText="1"/>
    </xf>
    <xf numFmtId="1" fontId="90" fillId="0" borderId="11" xfId="0" applyNumberFormat="1" applyFont="1" applyBorder="1" applyAlignment="1">
      <alignment horizontal="center" vertical="center"/>
    </xf>
    <xf numFmtId="169" fontId="36" fillId="0" borderId="11" xfId="41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168" fontId="36" fillId="0" borderId="10" xfId="41" applyNumberFormat="1" applyFont="1" applyFill="1" applyBorder="1" applyAlignment="1">
      <alignment vertical="center"/>
    </xf>
    <xf numFmtId="168" fontId="154" fillId="0" borderId="0" xfId="0" applyNumberFormat="1" applyFont="1" applyBorder="1" applyAlignment="1">
      <alignment vertical="center" wrapText="1"/>
    </xf>
    <xf numFmtId="39" fontId="154" fillId="0" borderId="0" xfId="0" applyNumberFormat="1" applyFont="1" applyBorder="1" applyAlignment="1">
      <alignment vertical="center" wrapText="1"/>
    </xf>
    <xf numFmtId="168" fontId="32" fillId="0" borderId="14" xfId="41" applyNumberFormat="1" applyFont="1" applyFill="1" applyBorder="1" applyAlignment="1">
      <alignment horizontal="center" vertical="center"/>
    </xf>
    <xf numFmtId="168" fontId="32" fillId="36" borderId="14" xfId="41" applyNumberFormat="1" applyFont="1" applyFill="1" applyBorder="1" applyAlignment="1">
      <alignment vertical="center"/>
    </xf>
    <xf numFmtId="168" fontId="154" fillId="0" borderId="0" xfId="0" applyNumberFormat="1" applyFont="1" applyFill="1" applyBorder="1" applyAlignment="1">
      <alignment vertical="center" wrapText="1"/>
    </xf>
    <xf numFmtId="2" fontId="154" fillId="0" borderId="0" xfId="0" applyNumberFormat="1" applyFont="1" applyBorder="1" applyAlignment="1">
      <alignment vertical="center" wrapText="1"/>
    </xf>
    <xf numFmtId="0" fontId="154" fillId="0" borderId="0" xfId="0" applyFont="1" applyBorder="1" applyAlignment="1">
      <alignment vertical="center" wrapText="1"/>
    </xf>
    <xf numFmtId="1" fontId="32" fillId="0" borderId="11" xfId="41" applyNumberFormat="1" applyFont="1" applyFill="1" applyBorder="1" applyAlignment="1">
      <alignment vertical="center"/>
    </xf>
    <xf numFmtId="0" fontId="154" fillId="0" borderId="0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8" fontId="3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68" fontId="0" fillId="0" borderId="0" xfId="0" applyNumberFormat="1" applyFont="1" applyAlignment="1">
      <alignment vertical="center"/>
    </xf>
    <xf numFmtId="168" fontId="3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3" fontId="32" fillId="0" borderId="25" xfId="0" applyNumberFormat="1" applyFont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165" fontId="295" fillId="0" borderId="11" xfId="0" applyNumberFormat="1" applyFont="1" applyBorder="1" applyAlignment="1">
      <alignment vertical="center"/>
    </xf>
    <xf numFmtId="0" fontId="296" fillId="0" borderId="11" xfId="0" applyFont="1" applyBorder="1" applyAlignment="1">
      <alignment horizontal="center" vertical="center"/>
    </xf>
    <xf numFmtId="0" fontId="296" fillId="0" borderId="14" xfId="0" applyFont="1" applyBorder="1" applyAlignment="1">
      <alignment horizontal="center" vertical="center"/>
    </xf>
    <xf numFmtId="165" fontId="295" fillId="0" borderId="14" xfId="0" applyNumberFormat="1" applyFont="1" applyBorder="1" applyAlignment="1">
      <alignment vertical="center"/>
    </xf>
    <xf numFmtId="0" fontId="78" fillId="0" borderId="24" xfId="0" applyFont="1" applyBorder="1" applyAlignment="1">
      <alignment horizontal="center" vertical="center"/>
    </xf>
    <xf numFmtId="165" fontId="32" fillId="0" borderId="24" xfId="0" applyNumberFormat="1" applyFont="1" applyBorder="1" applyAlignment="1">
      <alignment vertical="center"/>
    </xf>
    <xf numFmtId="165" fontId="90" fillId="0" borderId="11" xfId="0" applyNumberFormat="1" applyFont="1" applyBorder="1" applyAlignment="1">
      <alignment vertical="center"/>
    </xf>
    <xf numFmtId="0" fontId="33" fillId="34" borderId="11" xfId="0" applyFont="1" applyFill="1" applyBorder="1" applyAlignment="1">
      <alignment horizontal="center" vertical="center" wrapText="1"/>
    </xf>
    <xf numFmtId="0" fontId="159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6" fillId="0" borderId="30" xfId="0" applyFont="1" applyBorder="1" applyAlignment="1">
      <alignment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168" fontId="32" fillId="0" borderId="15" xfId="41" applyNumberFormat="1" applyFont="1" applyBorder="1" applyAlignment="1">
      <alignment vertical="center"/>
    </xf>
    <xf numFmtId="165" fontId="32" fillId="0" borderId="15" xfId="0" applyNumberFormat="1" applyFont="1" applyBorder="1" applyAlignment="1">
      <alignment horizontal="center" vertical="center"/>
    </xf>
    <xf numFmtId="165" fontId="32" fillId="0" borderId="15" xfId="0" applyNumberFormat="1" applyFont="1" applyFill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8" fontId="52" fillId="36" borderId="11" xfId="41" applyNumberFormat="1" applyFont="1" applyFill="1" applyBorder="1" applyAlignment="1">
      <alignment horizontal="right" vertical="center"/>
    </xf>
    <xf numFmtId="168" fontId="52" fillId="0" borderId="11" xfId="41" applyNumberFormat="1" applyFont="1" applyFill="1" applyBorder="1" applyAlignment="1">
      <alignment horizontal="right" vertical="center"/>
    </xf>
    <xf numFmtId="168" fontId="3" fillId="0" borderId="11" xfId="41" applyNumberFormat="1" applyFont="1" applyFill="1" applyBorder="1" applyAlignment="1">
      <alignment horizontal="right" vertical="center"/>
    </xf>
    <xf numFmtId="168" fontId="3" fillId="0" borderId="11" xfId="41" applyNumberFormat="1" applyFont="1" applyFill="1" applyBorder="1" applyAlignment="1">
      <alignment horizontal="center" vertical="center"/>
    </xf>
    <xf numFmtId="168" fontId="3" fillId="0" borderId="11" xfId="41" applyNumberFormat="1" applyFont="1" applyBorder="1" applyAlignment="1">
      <alignment vertical="center"/>
    </xf>
    <xf numFmtId="0" fontId="52" fillId="0" borderId="41" xfId="0" applyFont="1" applyFill="1" applyBorder="1" applyAlignment="1">
      <alignment vertical="center" wrapText="1"/>
    </xf>
    <xf numFmtId="168" fontId="52" fillId="0" borderId="11" xfId="41" applyNumberFormat="1" applyFont="1" applyFill="1" applyBorder="1" applyAlignment="1">
      <alignment horizontal="right" vertical="center" wrapText="1"/>
    </xf>
    <xf numFmtId="168" fontId="3" fillId="0" borderId="14" xfId="41" applyNumberFormat="1" applyFont="1" applyFill="1" applyBorder="1" applyAlignment="1">
      <alignment horizontal="right" vertical="center"/>
    </xf>
    <xf numFmtId="168" fontId="52" fillId="0" borderId="25" xfId="41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68" fontId="3" fillId="0" borderId="11" xfId="41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8" fontId="0" fillId="35" borderId="0" xfId="41" applyNumberFormat="1" applyFont="1" applyFill="1" applyAlignment="1">
      <alignment horizontal="center"/>
    </xf>
    <xf numFmtId="1" fontId="0" fillId="35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0" fontId="297" fillId="0" borderId="0" xfId="0" applyFont="1" applyAlignment="1">
      <alignment/>
    </xf>
    <xf numFmtId="168" fontId="297" fillId="0" borderId="0" xfId="41" applyNumberFormat="1" applyFont="1" applyAlignment="1">
      <alignment/>
    </xf>
    <xf numFmtId="168" fontId="159" fillId="0" borderId="0" xfId="41" applyNumberFormat="1" applyFont="1" applyAlignment="1">
      <alignment/>
    </xf>
    <xf numFmtId="0" fontId="61" fillId="0" borderId="0" xfId="0" applyFont="1" applyAlignment="1">
      <alignment vertical="center"/>
    </xf>
    <xf numFmtId="0" fontId="159" fillId="0" borderId="0" xfId="0" applyFont="1" applyAlignment="1">
      <alignment/>
    </xf>
    <xf numFmtId="0" fontId="52" fillId="0" borderId="44" xfId="0" applyFont="1" applyFill="1" applyBorder="1" applyAlignment="1">
      <alignment vertical="center" wrapText="1"/>
    </xf>
    <xf numFmtId="168" fontId="52" fillId="0" borderId="10" xfId="41" applyNumberFormat="1" applyFont="1" applyFill="1" applyBorder="1" applyAlignment="1">
      <alignment horizontal="right" vertical="center" wrapText="1"/>
    </xf>
    <xf numFmtId="168" fontId="52" fillId="0" borderId="10" xfId="41" applyNumberFormat="1" applyFont="1" applyFill="1" applyBorder="1" applyAlignment="1">
      <alignment horizontal="right" vertical="center" wrapText="1"/>
    </xf>
    <xf numFmtId="168" fontId="3" fillId="0" borderId="11" xfId="41" applyNumberFormat="1" applyFont="1" applyFill="1" applyBorder="1" applyAlignment="1">
      <alignment horizontal="right" vertical="center" wrapText="1"/>
    </xf>
    <xf numFmtId="0" fontId="61" fillId="0" borderId="41" xfId="0" applyFont="1" applyFill="1" applyBorder="1" applyAlignment="1">
      <alignment/>
    </xf>
    <xf numFmtId="0" fontId="61" fillId="0" borderId="41" xfId="0" applyFont="1" applyBorder="1" applyAlignment="1">
      <alignment/>
    </xf>
    <xf numFmtId="0" fontId="61" fillId="0" borderId="11" xfId="0" applyFont="1" applyBorder="1" applyAlignment="1">
      <alignment/>
    </xf>
    <xf numFmtId="168" fontId="52" fillId="0" borderId="11" xfId="41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vertical="center" wrapText="1"/>
    </xf>
    <xf numFmtId="168" fontId="3" fillId="0" borderId="14" xfId="41" applyNumberFormat="1" applyFont="1" applyFill="1" applyBorder="1" applyAlignment="1">
      <alignment horizontal="right" vertical="center" wrapText="1"/>
    </xf>
    <xf numFmtId="168" fontId="3" fillId="0" borderId="14" xfId="41" applyNumberFormat="1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vertical="center" wrapText="1"/>
    </xf>
    <xf numFmtId="168" fontId="52" fillId="0" borderId="25" xfId="41" applyNumberFormat="1" applyFont="1" applyFill="1" applyBorder="1" applyAlignment="1">
      <alignment horizontal="right" vertical="center" wrapText="1"/>
    </xf>
    <xf numFmtId="168" fontId="153" fillId="0" borderId="11" xfId="41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 vertical="center" wrapText="1"/>
    </xf>
    <xf numFmtId="49" fontId="153" fillId="0" borderId="41" xfId="0" applyNumberFormat="1" applyFont="1" applyFill="1" applyBorder="1" applyAlignment="1">
      <alignment vertical="center" wrapText="1"/>
    </xf>
    <xf numFmtId="168" fontId="153" fillId="0" borderId="11" xfId="41" applyNumberFormat="1" applyFont="1" applyFill="1" applyBorder="1" applyAlignment="1">
      <alignment horizontal="right" vertical="center" wrapText="1"/>
    </xf>
    <xf numFmtId="168" fontId="3" fillId="0" borderId="11" xfId="41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4" fontId="52" fillId="0" borderId="11" xfId="0" applyNumberFormat="1" applyFont="1" applyFill="1" applyBorder="1" applyAlignment="1">
      <alignment horizontal="right" vertical="center"/>
    </xf>
    <xf numFmtId="165" fontId="52" fillId="0" borderId="11" xfId="0" applyNumberFormat="1" applyFont="1" applyFill="1" applyBorder="1" applyAlignment="1">
      <alignment horizontal="right" vertical="center"/>
    </xf>
    <xf numFmtId="167" fontId="3" fillId="36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vertical="center"/>
    </xf>
    <xf numFmtId="164" fontId="52" fillId="36" borderId="11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5" fontId="3" fillId="0" borderId="11" xfId="41" applyNumberFormat="1" applyFont="1" applyFill="1" applyBorder="1" applyAlignment="1">
      <alignment horizontal="right" vertical="center"/>
    </xf>
    <xf numFmtId="167" fontId="3" fillId="36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37" fontId="20" fillId="0" borderId="13" xfId="41" applyNumberFormat="1" applyFont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9" fontId="19" fillId="0" borderId="10" xfId="41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9" fontId="19" fillId="0" borderId="11" xfId="41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9" fontId="19" fillId="0" borderId="14" xfId="41" applyNumberFormat="1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20" fillId="0" borderId="13" xfId="41" applyNumberFormat="1" applyFont="1" applyBorder="1" applyAlignment="1">
      <alignment horizontal="center" vertical="center" wrapText="1"/>
    </xf>
    <xf numFmtId="165" fontId="20" fillId="0" borderId="13" xfId="4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center" vertical="center" wrapText="1"/>
    </xf>
    <xf numFmtId="168" fontId="19" fillId="0" borderId="11" xfId="41" applyNumberFormat="1" applyFont="1" applyBorder="1" applyAlignment="1">
      <alignment horizontal="center" vertical="center" wrapText="1"/>
    </xf>
    <xf numFmtId="0" fontId="20" fillId="0" borderId="13" xfId="4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7" fontId="20" fillId="0" borderId="0" xfId="41" applyNumberFormat="1" applyFont="1" applyBorder="1" applyAlignment="1">
      <alignment horizontal="center" vertical="center" wrapText="1"/>
    </xf>
    <xf numFmtId="169" fontId="20" fillId="0" borderId="0" xfId="41" applyNumberFormat="1" applyFont="1" applyBorder="1" applyAlignment="1">
      <alignment horizontal="center" vertical="center" wrapText="1"/>
    </xf>
    <xf numFmtId="165" fontId="20" fillId="0" borderId="0" xfId="41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63" fillId="0" borderId="0" xfId="0" applyFont="1" applyAlignment="1">
      <alignment horizontal="center"/>
    </xf>
    <xf numFmtId="0" fontId="164" fillId="0" borderId="0" xfId="0" applyFont="1" applyAlignment="1">
      <alignment horizontal="center"/>
    </xf>
    <xf numFmtId="0" fontId="165" fillId="0" borderId="0" xfId="0" applyFont="1" applyAlignment="1">
      <alignment horizontal="center"/>
    </xf>
    <xf numFmtId="169" fontId="19" fillId="0" borderId="25" xfId="41" applyNumberFormat="1" applyFont="1" applyBorder="1" applyAlignment="1">
      <alignment horizontal="center" vertical="center" wrapText="1"/>
    </xf>
    <xf numFmtId="37" fontId="19" fillId="0" borderId="25" xfId="41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center" vertical="center" wrapText="1"/>
    </xf>
    <xf numFmtId="168" fontId="19" fillId="0" borderId="25" xfId="41" applyNumberFormat="1" applyFont="1" applyBorder="1" applyAlignment="1">
      <alignment vertical="center" wrapText="1"/>
    </xf>
    <xf numFmtId="37" fontId="19" fillId="0" borderId="11" xfId="41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13" xfId="4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8" fontId="19" fillId="0" borderId="25" xfId="41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68" fontId="19" fillId="0" borderId="17" xfId="41" applyNumberFormat="1" applyFont="1" applyBorder="1" applyAlignment="1">
      <alignment horizontal="center" vertical="center" wrapText="1"/>
    </xf>
    <xf numFmtId="169" fontId="19" fillId="0" borderId="10" xfId="41" applyNumberFormat="1" applyFont="1" applyBorder="1" applyAlignment="1">
      <alignment horizontal="right" vertical="center" wrapText="1"/>
    </xf>
    <xf numFmtId="165" fontId="19" fillId="0" borderId="10" xfId="0" applyNumberFormat="1" applyFont="1" applyBorder="1" applyAlignment="1">
      <alignment horizontal="right" vertical="center" wrapText="1"/>
    </xf>
    <xf numFmtId="168" fontId="19" fillId="0" borderId="11" xfId="41" applyNumberFormat="1" applyFont="1" applyBorder="1" applyAlignment="1">
      <alignment horizontal="right" vertical="center" wrapText="1"/>
    </xf>
    <xf numFmtId="168" fontId="19" fillId="0" borderId="25" xfId="41" applyNumberFormat="1" applyFont="1" applyBorder="1" applyAlignment="1">
      <alignment horizontal="right" vertical="center" wrapText="1"/>
    </xf>
    <xf numFmtId="169" fontId="19" fillId="0" borderId="11" xfId="41" applyNumberFormat="1" applyFont="1" applyBorder="1" applyAlignment="1">
      <alignment horizontal="right" vertical="center" wrapText="1"/>
    </xf>
    <xf numFmtId="165" fontId="19" fillId="0" borderId="11" xfId="0" applyNumberFormat="1" applyFont="1" applyBorder="1" applyAlignment="1">
      <alignment horizontal="right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8" fontId="19" fillId="0" borderId="16" xfId="0" applyNumberFormat="1" applyFont="1" applyBorder="1" applyAlignment="1">
      <alignment horizontal="right" vertical="center" wrapText="1"/>
    </xf>
    <xf numFmtId="168" fontId="19" fillId="0" borderId="11" xfId="0" applyNumberFormat="1" applyFont="1" applyBorder="1" applyAlignment="1">
      <alignment horizontal="right" vertical="center" wrapText="1"/>
    </xf>
    <xf numFmtId="164" fontId="19" fillId="0" borderId="11" xfId="0" applyNumberFormat="1" applyFont="1" applyBorder="1" applyAlignment="1">
      <alignment horizontal="right" vertical="center" wrapText="1"/>
    </xf>
    <xf numFmtId="169" fontId="19" fillId="0" borderId="24" xfId="41" applyNumberFormat="1" applyFont="1" applyBorder="1" applyAlignment="1">
      <alignment horizontal="right" vertical="center" wrapText="1"/>
    </xf>
    <xf numFmtId="168" fontId="19" fillId="0" borderId="24" xfId="41" applyNumberFormat="1" applyFont="1" applyBorder="1" applyAlignment="1">
      <alignment horizontal="right" vertical="center" wrapText="1"/>
    </xf>
    <xf numFmtId="168" fontId="19" fillId="0" borderId="24" xfId="0" applyNumberFormat="1" applyFont="1" applyBorder="1" applyAlignment="1">
      <alignment horizontal="right" vertical="center" wrapText="1"/>
    </xf>
    <xf numFmtId="169" fontId="20" fillId="0" borderId="13" xfId="41" applyNumberFormat="1" applyFont="1" applyBorder="1" applyAlignment="1">
      <alignment horizontal="right" vertical="center" wrapText="1"/>
    </xf>
    <xf numFmtId="165" fontId="20" fillId="0" borderId="13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171" fontId="20" fillId="0" borderId="13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66" fillId="0" borderId="22" xfId="0" applyFont="1" applyBorder="1" applyAlignment="1">
      <alignment vertical="center" wrapText="1"/>
    </xf>
    <xf numFmtId="0" fontId="16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5" fontId="6" fillId="0" borderId="4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65" fontId="6" fillId="0" borderId="3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horizontal="right" vertical="center" wrapText="1"/>
    </xf>
    <xf numFmtId="165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 wrapText="1"/>
    </xf>
    <xf numFmtId="165" fontId="21" fillId="0" borderId="3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166" fontId="19" fillId="0" borderId="25" xfId="0" applyNumberFormat="1" applyFont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right" vertical="center" wrapText="1"/>
    </xf>
    <xf numFmtId="168" fontId="19" fillId="0" borderId="14" xfId="41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3" xfId="41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19" fillId="0" borderId="0" xfId="0" applyFont="1" applyBorder="1" applyAlignment="1">
      <alignment vertical="top" wrapText="1"/>
    </xf>
    <xf numFmtId="0" fontId="19" fillId="0" borderId="17" xfId="0" applyFont="1" applyBorder="1" applyAlignment="1">
      <alignment horizontal="justify" vertical="center" wrapText="1"/>
    </xf>
    <xf numFmtId="0" fontId="0" fillId="0" borderId="0" xfId="59" applyFont="1">
      <alignment/>
      <protection/>
    </xf>
    <xf numFmtId="168" fontId="0" fillId="0" borderId="0" xfId="41" applyNumberFormat="1" applyFont="1" applyFill="1" applyBorder="1" applyAlignment="1">
      <alignment horizontal="center"/>
    </xf>
    <xf numFmtId="0" fontId="0" fillId="0" borderId="0" xfId="59" applyFont="1" applyFill="1" applyBorder="1" applyAlignment="1">
      <alignment horizontal="center"/>
      <protection/>
    </xf>
    <xf numFmtId="169" fontId="20" fillId="0" borderId="13" xfId="41" applyNumberFormat="1" applyFont="1" applyBorder="1" applyAlignment="1">
      <alignment horizontal="center" vertical="center"/>
    </xf>
    <xf numFmtId="0" fontId="33" fillId="0" borderId="0" xfId="59" applyFont="1">
      <alignment/>
      <protection/>
    </xf>
    <xf numFmtId="0" fontId="19" fillId="0" borderId="13" xfId="59" applyFont="1" applyFill="1" applyBorder="1" applyAlignment="1">
      <alignment horizontal="center" vertical="center"/>
      <protection/>
    </xf>
    <xf numFmtId="1" fontId="19" fillId="0" borderId="13" xfId="41" applyNumberFormat="1" applyFont="1" applyFill="1" applyBorder="1" applyAlignment="1">
      <alignment vertical="center"/>
    </xf>
    <xf numFmtId="1" fontId="19" fillId="0" borderId="13" xfId="41" applyNumberFormat="1" applyFont="1" applyFill="1" applyBorder="1" applyAlignment="1">
      <alignment horizontal="center" vertical="center"/>
    </xf>
    <xf numFmtId="168" fontId="19" fillId="0" borderId="13" xfId="41" applyNumberFormat="1" applyFont="1" applyBorder="1" applyAlignment="1">
      <alignment horizontal="center" vertical="center"/>
    </xf>
    <xf numFmtId="168" fontId="19" fillId="0" borderId="13" xfId="41" applyNumberFormat="1" applyFont="1" applyBorder="1" applyAlignment="1">
      <alignment horizontal="right" vertical="center"/>
    </xf>
    <xf numFmtId="0" fontId="19" fillId="0" borderId="13" xfId="41" applyNumberFormat="1" applyFont="1" applyBorder="1" applyAlignment="1">
      <alignment horizontal="center" vertical="center"/>
    </xf>
    <xf numFmtId="169" fontId="19" fillId="0" borderId="13" xfId="41" applyNumberFormat="1" applyFont="1" applyBorder="1" applyAlignment="1">
      <alignment horizontal="center" vertical="center"/>
    </xf>
    <xf numFmtId="1" fontId="19" fillId="0" borderId="13" xfId="41" applyNumberFormat="1" applyFont="1" applyBorder="1" applyAlignment="1">
      <alignment vertical="center"/>
    </xf>
    <xf numFmtId="0" fontId="67" fillId="0" borderId="13" xfId="0" applyFont="1" applyBorder="1" applyAlignment="1">
      <alignment horizontal="center" vertical="top"/>
    </xf>
    <xf numFmtId="168" fontId="207" fillId="0" borderId="0" xfId="41" applyNumberFormat="1" applyFont="1" applyFill="1" applyBorder="1" applyAlignment="1">
      <alignment horizontal="center" vertical="center" wrapText="1"/>
    </xf>
    <xf numFmtId="168" fontId="87" fillId="0" borderId="13" xfId="41" applyNumberFormat="1" applyFont="1" applyBorder="1" applyAlignment="1">
      <alignment horizontal="center" vertical="center" wrapText="1"/>
    </xf>
    <xf numFmtId="168" fontId="19" fillId="0" borderId="13" xfId="41" applyNumberFormat="1" applyFont="1" applyBorder="1" applyAlignment="1">
      <alignment horizontal="center" vertical="center" wrapText="1"/>
    </xf>
    <xf numFmtId="168" fontId="19" fillId="0" borderId="13" xfId="41" applyNumberFormat="1" applyFont="1" applyFill="1" applyBorder="1" applyAlignment="1">
      <alignment horizontal="center" vertical="center" wrapText="1"/>
    </xf>
    <xf numFmtId="168" fontId="207" fillId="0" borderId="13" xfId="41" applyNumberFormat="1" applyFont="1" applyBorder="1" applyAlignment="1">
      <alignment horizontal="center" vertical="center" wrapText="1"/>
    </xf>
    <xf numFmtId="168" fontId="87" fillId="0" borderId="13" xfId="41" applyNumberFormat="1" applyFont="1" applyFill="1" applyBorder="1" applyAlignment="1">
      <alignment horizontal="center" vertical="center" wrapText="1"/>
    </xf>
    <xf numFmtId="0" fontId="207" fillId="0" borderId="0" xfId="0" applyFont="1" applyFill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3" fontId="21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166" fontId="21" fillId="0" borderId="0" xfId="41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right" vertical="center" wrapText="1"/>
    </xf>
    <xf numFmtId="165" fontId="21" fillId="33" borderId="0" xfId="0" applyNumberFormat="1" applyFont="1" applyFill="1" applyBorder="1" applyAlignment="1">
      <alignment horizontal="center" vertical="center" wrapText="1"/>
    </xf>
    <xf numFmtId="3" fontId="21" fillId="33" borderId="0" xfId="0" applyNumberFormat="1" applyFont="1" applyFill="1" applyBorder="1" applyAlignment="1">
      <alignment horizontal="center" vertical="center" wrapText="1"/>
    </xf>
    <xf numFmtId="166" fontId="21" fillId="33" borderId="0" xfId="4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41" applyNumberFormat="1" applyFont="1" applyFill="1" applyBorder="1" applyAlignment="1">
      <alignment horizontal="center" vertical="center" wrapText="1"/>
    </xf>
    <xf numFmtId="166" fontId="6" fillId="33" borderId="10" xfId="41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left" vertical="center"/>
    </xf>
    <xf numFmtId="3" fontId="6" fillId="33" borderId="11" xfId="0" applyNumberFormat="1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1" xfId="41" applyNumberFormat="1" applyFont="1" applyFill="1" applyBorder="1" applyAlignment="1">
      <alignment horizontal="center" vertical="center" wrapText="1"/>
    </xf>
    <xf numFmtId="166" fontId="6" fillId="33" borderId="11" xfId="41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center" vertical="center"/>
    </xf>
    <xf numFmtId="3" fontId="21" fillId="33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8" fontId="19" fillId="34" borderId="22" xfId="41" applyNumberFormat="1" applyFont="1" applyFill="1" applyBorder="1" applyAlignment="1">
      <alignment vertical="center"/>
    </xf>
    <xf numFmtId="169" fontId="19" fillId="34" borderId="0" xfId="41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 wrapText="1"/>
    </xf>
    <xf numFmtId="168" fontId="19" fillId="34" borderId="0" xfId="41" applyNumberFormat="1" applyFont="1" applyFill="1" applyBorder="1" applyAlignment="1">
      <alignment horizontal="right" vertical="center"/>
    </xf>
    <xf numFmtId="167" fontId="19" fillId="34" borderId="0" xfId="41" applyNumberFormat="1" applyFont="1" applyFill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166" fontId="20" fillId="0" borderId="13" xfId="41" applyNumberFormat="1" applyFont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167" fontId="20" fillId="0" borderId="0" xfId="41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66" fontId="21" fillId="0" borderId="0" xfId="41" applyNumberFormat="1" applyFont="1" applyFill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left" vertical="center"/>
    </xf>
    <xf numFmtId="165" fontId="19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right" vertical="center"/>
    </xf>
    <xf numFmtId="165" fontId="20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168" fontId="19" fillId="38" borderId="13" xfId="41" applyNumberFormat="1" applyFont="1" applyFill="1" applyBorder="1" applyAlignment="1">
      <alignment horizontal="right" vertical="center"/>
    </xf>
    <xf numFmtId="168" fontId="19" fillId="34" borderId="13" xfId="41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165" fontId="6" fillId="33" borderId="11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165" fontId="6" fillId="33" borderId="14" xfId="0" applyNumberFormat="1" applyFont="1" applyFill="1" applyBorder="1" applyAlignment="1">
      <alignment vertical="center"/>
    </xf>
    <xf numFmtId="165" fontId="15" fillId="33" borderId="13" xfId="0" applyNumberFormat="1" applyFont="1" applyFill="1" applyBorder="1" applyAlignment="1">
      <alignment vertical="center"/>
    </xf>
    <xf numFmtId="168" fontId="19" fillId="34" borderId="13" xfId="41" applyNumberFormat="1" applyFont="1" applyFill="1" applyBorder="1" applyAlignment="1">
      <alignment horizontal="center" vertical="center"/>
    </xf>
    <xf numFmtId="166" fontId="19" fillId="0" borderId="13" xfId="41" applyNumberFormat="1" applyFont="1" applyBorder="1" applyAlignment="1">
      <alignment horizontal="right" vertical="center" wrapText="1"/>
    </xf>
    <xf numFmtId="165" fontId="19" fillId="0" borderId="13" xfId="0" applyNumberFormat="1" applyFont="1" applyBorder="1" applyAlignment="1">
      <alignment horizontal="right" vertical="center" wrapText="1"/>
    </xf>
    <xf numFmtId="166" fontId="20" fillId="0" borderId="13" xfId="41" applyNumberFormat="1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/>
    </xf>
    <xf numFmtId="169" fontId="20" fillId="0" borderId="13" xfId="41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" fontId="19" fillId="0" borderId="13" xfId="0" applyNumberFormat="1" applyFont="1" applyBorder="1" applyAlignment="1">
      <alignment vertical="center"/>
    </xf>
    <xf numFmtId="166" fontId="19" fillId="0" borderId="13" xfId="41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169" fontId="19" fillId="34" borderId="13" xfId="41" applyNumberFormat="1" applyFont="1" applyFill="1" applyBorder="1" applyAlignment="1">
      <alignment horizontal="center" vertical="center"/>
    </xf>
    <xf numFmtId="1" fontId="19" fillId="34" borderId="13" xfId="41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>
      <alignment horizontal="left" vertical="center" wrapText="1"/>
    </xf>
    <xf numFmtId="166" fontId="19" fillId="0" borderId="13" xfId="41" applyNumberFormat="1" applyFont="1" applyFill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justify" vertical="center" wrapText="1"/>
    </xf>
    <xf numFmtId="0" fontId="19" fillId="0" borderId="13" xfId="0" applyFont="1" applyBorder="1" applyAlignment="1">
      <alignment vertical="center" wrapText="1"/>
    </xf>
    <xf numFmtId="0" fontId="19" fillId="34" borderId="13" xfId="4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9" fontId="52" fillId="34" borderId="13" xfId="59" applyNumberFormat="1" applyFont="1" applyFill="1" applyBorder="1" applyAlignment="1">
      <alignment vertical="center"/>
      <protection/>
    </xf>
    <xf numFmtId="0" fontId="162" fillId="0" borderId="0" xfId="59" applyFont="1" applyAlignment="1">
      <alignment horizontal="center"/>
      <protection/>
    </xf>
    <xf numFmtId="0" fontId="162" fillId="0" borderId="0" xfId="59" applyFont="1">
      <alignment/>
      <protection/>
    </xf>
    <xf numFmtId="0" fontId="168" fillId="0" borderId="0" xfId="59" applyFont="1" applyBorder="1">
      <alignment/>
      <protection/>
    </xf>
    <xf numFmtId="0" fontId="3" fillId="0" borderId="0" xfId="59" applyFont="1" applyAlignment="1">
      <alignment horizontal="left" indent="4"/>
      <protection/>
    </xf>
    <xf numFmtId="0" fontId="169" fillId="0" borderId="0" xfId="59" applyFont="1" applyAlignment="1">
      <alignment/>
      <protection/>
    </xf>
    <xf numFmtId="0" fontId="3" fillId="34" borderId="10" xfId="59" applyFont="1" applyFill="1" applyBorder="1" applyAlignment="1">
      <alignment vertical="center"/>
      <protection/>
    </xf>
    <xf numFmtId="168" fontId="3" fillId="0" borderId="11" xfId="41" applyNumberFormat="1" applyFont="1" applyBorder="1" applyAlignment="1">
      <alignment horizontal="center" vertical="center" wrapText="1"/>
    </xf>
    <xf numFmtId="168" fontId="3" fillId="0" borderId="11" xfId="41" applyNumberFormat="1" applyFont="1" applyBorder="1" applyAlignment="1">
      <alignment vertical="center" wrapText="1"/>
    </xf>
    <xf numFmtId="168" fontId="3" fillId="34" borderId="11" xfId="41" applyNumberFormat="1" applyFont="1" applyFill="1" applyBorder="1" applyAlignment="1">
      <alignment vertical="center"/>
    </xf>
    <xf numFmtId="0" fontId="3" fillId="34" borderId="11" xfId="59" applyFont="1" applyFill="1" applyBorder="1" applyAlignment="1">
      <alignment vertical="center"/>
      <protection/>
    </xf>
    <xf numFmtId="0" fontId="3" fillId="34" borderId="24" xfId="59" applyFont="1" applyFill="1" applyBorder="1" applyAlignment="1">
      <alignment vertical="center"/>
      <protection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1" xfId="59" applyFont="1" applyFill="1" applyBorder="1" applyAlignment="1">
      <alignment horizontal="center" vertical="center"/>
      <protection/>
    </xf>
    <xf numFmtId="0" fontId="3" fillId="34" borderId="24" xfId="59" applyFont="1" applyFill="1" applyBorder="1" applyAlignment="1">
      <alignment horizontal="center" vertical="center"/>
      <protection/>
    </xf>
    <xf numFmtId="0" fontId="52" fillId="0" borderId="13" xfId="59" applyFont="1" applyBorder="1" applyAlignment="1">
      <alignment horizontal="center" vertical="center"/>
      <protection/>
    </xf>
    <xf numFmtId="168" fontId="3" fillId="34" borderId="10" xfId="41" applyNumberFormat="1" applyFont="1" applyFill="1" applyBorder="1" applyAlignment="1">
      <alignment vertical="center"/>
    </xf>
    <xf numFmtId="168" fontId="3" fillId="34" borderId="24" xfId="41" applyNumberFormat="1" applyFont="1" applyFill="1" applyBorder="1" applyAlignment="1">
      <alignment vertical="center"/>
    </xf>
    <xf numFmtId="0" fontId="52" fillId="0" borderId="13" xfId="59" applyFont="1" applyFill="1" applyBorder="1" applyAlignment="1">
      <alignment vertical="center"/>
      <protection/>
    </xf>
    <xf numFmtId="168" fontId="52" fillId="0" borderId="13" xfId="41" applyNumberFormat="1" applyFont="1" applyFill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8" fontId="20" fillId="0" borderId="13" xfId="0" applyNumberFormat="1" applyFont="1" applyBorder="1" applyAlignment="1">
      <alignment horizontal="right" vertical="center"/>
    </xf>
    <xf numFmtId="168" fontId="19" fillId="0" borderId="15" xfId="41" applyNumberFormat="1" applyFont="1" applyFill="1" applyBorder="1" applyAlignment="1">
      <alignment horizontal="right" vertical="center"/>
    </xf>
    <xf numFmtId="1" fontId="19" fillId="0" borderId="15" xfId="0" applyNumberFormat="1" applyFont="1" applyFill="1" applyBorder="1" applyAlignment="1">
      <alignment vertical="center"/>
    </xf>
    <xf numFmtId="165" fontId="20" fillId="0" borderId="15" xfId="0" applyNumberFormat="1" applyFont="1" applyFill="1" applyBorder="1" applyAlignment="1">
      <alignment horizontal="right" vertical="center"/>
    </xf>
    <xf numFmtId="165" fontId="20" fillId="0" borderId="15" xfId="0" applyNumberFormat="1" applyFont="1" applyBorder="1" applyAlignment="1">
      <alignment horizontal="right" vertical="center"/>
    </xf>
    <xf numFmtId="168" fontId="19" fillId="0" borderId="0" xfId="41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168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68" fontId="19" fillId="0" borderId="15" xfId="0" applyNumberFormat="1" applyFont="1" applyBorder="1" applyAlignment="1">
      <alignment vertical="center"/>
    </xf>
    <xf numFmtId="168" fontId="19" fillId="0" borderId="0" xfId="0" applyNumberFormat="1" applyFont="1" applyAlignment="1">
      <alignment horizontal="right" vertical="center"/>
    </xf>
    <xf numFmtId="168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8" fontId="19" fillId="0" borderId="0" xfId="0" applyNumberFormat="1" applyFont="1" applyFill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165" fontId="19" fillId="0" borderId="13" xfId="0" applyNumberFormat="1" applyFont="1" applyFill="1" applyBorder="1" applyAlignment="1">
      <alignment horizontal="right" vertical="center"/>
    </xf>
    <xf numFmtId="165" fontId="19" fillId="0" borderId="13" xfId="0" applyNumberFormat="1" applyFont="1" applyBorder="1" applyAlignment="1">
      <alignment horizontal="right" vertical="center"/>
    </xf>
    <xf numFmtId="0" fontId="32" fillId="0" borderId="11" xfId="0" applyNumberFormat="1" applyFont="1" applyBorder="1" applyAlignment="1">
      <alignment horizontal="justify" vertical="center" wrapText="1"/>
    </xf>
    <xf numFmtId="0" fontId="36" fillId="34" borderId="13" xfId="59" applyFont="1" applyFill="1" applyBorder="1" applyAlignment="1">
      <alignment horizontal="center" vertical="center" wrapText="1"/>
      <protection/>
    </xf>
    <xf numFmtId="0" fontId="36" fillId="0" borderId="2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 wrapText="1"/>
    </xf>
    <xf numFmtId="0" fontId="32" fillId="0" borderId="11" xfId="0" applyFont="1" applyBorder="1" applyAlignment="1" quotePrefix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168" fontId="52" fillId="0" borderId="11" xfId="41" applyNumberFormat="1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168" fontId="32" fillId="0" borderId="31" xfId="41" applyNumberFormat="1" applyFont="1" applyFill="1" applyBorder="1" applyAlignment="1">
      <alignment horizontal="center" vertical="center" wrapText="1"/>
    </xf>
    <xf numFmtId="168" fontId="32" fillId="0" borderId="34" xfId="41" applyNumberFormat="1" applyFont="1" applyFill="1" applyBorder="1" applyAlignment="1" quotePrefix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298" fillId="0" borderId="0" xfId="0" applyFont="1" applyFill="1" applyAlignment="1" quotePrefix="1">
      <alignment horizontal="left" vertical="center"/>
    </xf>
    <xf numFmtId="0" fontId="29" fillId="0" borderId="0" xfId="0" applyFont="1" applyFill="1" applyAlignment="1">
      <alignment horizontal="center" wrapText="1"/>
    </xf>
    <xf numFmtId="0" fontId="79" fillId="36" borderId="0" xfId="0" applyFont="1" applyFill="1" applyAlignment="1">
      <alignment horizontal="center" wrapText="1"/>
    </xf>
    <xf numFmtId="0" fontId="299" fillId="0" borderId="15" xfId="0" applyFont="1" applyFill="1" applyBorder="1" applyAlignment="1">
      <alignment horizontal="left" vertical="center" wrapText="1"/>
    </xf>
    <xf numFmtId="0" fontId="81" fillId="0" borderId="30" xfId="0" applyFont="1" applyFill="1" applyBorder="1" applyAlignment="1">
      <alignment horizontal="center" vertical="center" wrapText="1"/>
    </xf>
    <xf numFmtId="0" fontId="81" fillId="0" borderId="49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4" fontId="19" fillId="0" borderId="13" xfId="56" applyNumberFormat="1" applyFont="1" applyFill="1" applyBorder="1" applyAlignment="1">
      <alignment horizontal="center" vertical="center"/>
      <protection/>
    </xf>
    <xf numFmtId="0" fontId="32" fillId="0" borderId="13" xfId="56" applyFont="1" applyFill="1" applyBorder="1" applyAlignment="1">
      <alignment horizontal="center" vertical="center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3" fontId="36" fillId="0" borderId="13" xfId="56" applyNumberFormat="1" applyFont="1" applyFill="1" applyBorder="1" applyAlignment="1">
      <alignment horizontal="center" vertical="center" wrapText="1"/>
      <protection/>
    </xf>
    <xf numFmtId="0" fontId="52" fillId="0" borderId="13" xfId="56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center" vertical="center" wrapText="1"/>
      <protection/>
    </xf>
    <xf numFmtId="0" fontId="29" fillId="0" borderId="0" xfId="56" applyFont="1" applyFill="1" applyAlignment="1">
      <alignment horizontal="center" vertical="center"/>
      <protection/>
    </xf>
    <xf numFmtId="0" fontId="29" fillId="0" borderId="0" xfId="56" applyFont="1" applyFill="1" applyAlignment="1">
      <alignment horizontal="center" vertical="center" wrapText="1"/>
      <protection/>
    </xf>
    <xf numFmtId="0" fontId="56" fillId="0" borderId="0" xfId="56" applyFont="1" applyFill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8" fontId="218" fillId="0" borderId="0" xfId="41" applyNumberFormat="1" applyFont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290" fillId="0" borderId="50" xfId="0" applyFont="1" applyBorder="1" applyAlignment="1">
      <alignment horizontal="left" vertical="center" wrapText="1"/>
    </xf>
    <xf numFmtId="0" fontId="290" fillId="0" borderId="44" xfId="0" applyFont="1" applyBorder="1" applyAlignment="1">
      <alignment horizontal="left" vertical="center" wrapText="1"/>
    </xf>
    <xf numFmtId="0" fontId="290" fillId="0" borderId="51" xfId="0" applyFont="1" applyBorder="1" applyAlignment="1">
      <alignment horizontal="left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41" xfId="0" applyFont="1" applyFill="1" applyBorder="1" applyAlignment="1">
      <alignment horizontal="left" vertical="center" wrapText="1"/>
    </xf>
    <xf numFmtId="0" fontId="36" fillId="34" borderId="34" xfId="0" applyFont="1" applyFill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6" fillId="0" borderId="48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54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41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48" xfId="0" applyNumberFormat="1" applyFont="1" applyFill="1" applyBorder="1" applyAlignment="1">
      <alignment horizontal="left" vertical="center" wrapText="1"/>
    </xf>
    <xf numFmtId="0" fontId="36" fillId="0" borderId="46" xfId="0" applyNumberFormat="1" applyFont="1" applyFill="1" applyBorder="1" applyAlignment="1">
      <alignment horizontal="left" vertical="center" wrapText="1"/>
    </xf>
    <xf numFmtId="0" fontId="36" fillId="0" borderId="54" xfId="0" applyNumberFormat="1" applyFont="1" applyFill="1" applyBorder="1" applyAlignment="1">
      <alignment horizontal="left" vertical="center" wrapText="1"/>
    </xf>
    <xf numFmtId="165" fontId="32" fillId="0" borderId="31" xfId="0" applyNumberFormat="1" applyFont="1" applyFill="1" applyBorder="1" applyAlignment="1">
      <alignment horizontal="center" vertical="center"/>
    </xf>
    <xf numFmtId="165" fontId="32" fillId="0" borderId="41" xfId="0" applyNumberFormat="1" applyFont="1" applyFill="1" applyBorder="1" applyAlignment="1">
      <alignment horizontal="center" vertical="center"/>
    </xf>
    <xf numFmtId="165" fontId="32" fillId="0" borderId="3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6" fillId="0" borderId="50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3" fontId="36" fillId="0" borderId="30" xfId="0" applyNumberFormat="1" applyFont="1" applyFill="1" applyBorder="1" applyAlignment="1">
      <alignment horizontal="center" vertical="center" wrapText="1"/>
    </xf>
    <xf numFmtId="3" fontId="36" fillId="0" borderId="32" xfId="0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68" fontId="0" fillId="0" borderId="0" xfId="41" applyNumberFormat="1" applyFont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169" fontId="52" fillId="0" borderId="10" xfId="4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169" fontId="52" fillId="0" borderId="11" xfId="41" applyNumberFormat="1" applyFont="1" applyFill="1" applyBorder="1" applyAlignment="1">
      <alignment horizontal="center" vertical="center"/>
    </xf>
    <xf numFmtId="169" fontId="52" fillId="0" borderId="25" xfId="41" applyNumberFormat="1" applyFont="1" applyFill="1" applyBorder="1" applyAlignment="1">
      <alignment horizontal="center" vertical="center"/>
    </xf>
    <xf numFmtId="168" fontId="52" fillId="0" borderId="11" xfId="41" applyNumberFormat="1" applyFont="1" applyFill="1" applyBorder="1" applyAlignment="1">
      <alignment horizontal="center" vertical="center"/>
    </xf>
    <xf numFmtId="169" fontId="52" fillId="0" borderId="31" xfId="41" applyNumberFormat="1" applyFont="1" applyFill="1" applyBorder="1" applyAlignment="1">
      <alignment horizontal="center" vertical="center"/>
    </xf>
    <xf numFmtId="169" fontId="52" fillId="0" borderId="34" xfId="41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168" fontId="52" fillId="0" borderId="11" xfId="41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/>
    </xf>
    <xf numFmtId="0" fontId="257" fillId="34" borderId="23" xfId="0" applyFont="1" applyFill="1" applyBorder="1" applyAlignment="1">
      <alignment horizontal="center" vertical="center"/>
    </xf>
    <xf numFmtId="0" fontId="257" fillId="34" borderId="17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/>
    </xf>
    <xf numFmtId="0" fontId="18" fillId="34" borderId="30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9" fillId="34" borderId="23" xfId="0" applyFont="1" applyFill="1" applyBorder="1" applyAlignment="1">
      <alignment horizontal="center" vertical="center" wrapText="1"/>
    </xf>
    <xf numFmtId="0" fontId="259" fillId="34" borderId="16" xfId="0" applyFont="1" applyFill="1" applyBorder="1" applyAlignment="1">
      <alignment horizontal="center" vertical="center" wrapText="1"/>
    </xf>
    <xf numFmtId="0" fontId="259" fillId="34" borderId="17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214" fillId="0" borderId="23" xfId="0" applyFont="1" applyBorder="1" applyAlignment="1">
      <alignment horizontal="center" vertical="center" wrapText="1"/>
    </xf>
    <xf numFmtId="0" fontId="214" fillId="0" borderId="16" xfId="0" applyFont="1" applyBorder="1" applyAlignment="1">
      <alignment horizontal="center" vertical="center" wrapText="1"/>
    </xf>
    <xf numFmtId="0" fontId="214" fillId="0" borderId="17" xfId="0" applyFont="1" applyBorder="1" applyAlignment="1">
      <alignment horizontal="center" vertical="center" wrapText="1"/>
    </xf>
    <xf numFmtId="0" fontId="214" fillId="0" borderId="38" xfId="0" applyFont="1" applyBorder="1" applyAlignment="1">
      <alignment horizontal="center" vertical="center" wrapText="1"/>
    </xf>
    <xf numFmtId="0" fontId="214" fillId="0" borderId="15" xfId="0" applyFont="1" applyBorder="1" applyAlignment="1">
      <alignment horizontal="center" vertical="center" wrapText="1"/>
    </xf>
    <xf numFmtId="0" fontId="214" fillId="0" borderId="36" xfId="0" applyFont="1" applyBorder="1" applyAlignment="1">
      <alignment horizontal="center" vertical="center" wrapText="1"/>
    </xf>
    <xf numFmtId="0" fontId="214" fillId="0" borderId="55" xfId="0" applyFont="1" applyBorder="1" applyAlignment="1">
      <alignment horizontal="center" vertical="center" wrapText="1"/>
    </xf>
    <xf numFmtId="0" fontId="214" fillId="0" borderId="35" xfId="0" applyFont="1" applyBorder="1" applyAlignment="1">
      <alignment horizontal="center" vertical="center" wrapText="1"/>
    </xf>
    <xf numFmtId="0" fontId="214" fillId="0" borderId="3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8" fillId="0" borderId="23" xfId="0" applyFont="1" applyBorder="1" applyAlignment="1">
      <alignment horizontal="center" vertical="center" wrapText="1"/>
    </xf>
    <xf numFmtId="0" fontId="208" fillId="0" borderId="16" xfId="0" applyFont="1" applyBorder="1" applyAlignment="1">
      <alignment horizontal="center" vertical="center" wrapText="1"/>
    </xf>
    <xf numFmtId="0" fontId="208" fillId="0" borderId="17" xfId="0" applyFont="1" applyBorder="1" applyAlignment="1">
      <alignment horizontal="center" vertical="center" wrapText="1"/>
    </xf>
    <xf numFmtId="0" fontId="214" fillId="0" borderId="38" xfId="0" applyFont="1" applyBorder="1" applyAlignment="1">
      <alignment horizontal="center" vertical="center"/>
    </xf>
    <xf numFmtId="0" fontId="214" fillId="0" borderId="15" xfId="0" applyFont="1" applyBorder="1" applyAlignment="1">
      <alignment horizontal="center" vertical="center"/>
    </xf>
    <xf numFmtId="0" fontId="214" fillId="0" borderId="36" xfId="0" applyFont="1" applyBorder="1" applyAlignment="1">
      <alignment horizontal="center" vertical="center"/>
    </xf>
    <xf numFmtId="0" fontId="214" fillId="0" borderId="55" xfId="0" applyFont="1" applyBorder="1" applyAlignment="1">
      <alignment horizontal="center" vertical="center"/>
    </xf>
    <xf numFmtId="0" fontId="214" fillId="0" borderId="35" xfId="0" applyFont="1" applyBorder="1" applyAlignment="1">
      <alignment horizontal="center" vertical="center"/>
    </xf>
    <xf numFmtId="0" fontId="214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80" fillId="0" borderId="30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51" fillId="0" borderId="0" xfId="59" applyFont="1" applyAlignment="1">
      <alignment horizontal="center"/>
      <protection/>
    </xf>
    <xf numFmtId="0" fontId="22" fillId="0" borderId="0" xfId="59" applyFont="1" applyAlignment="1">
      <alignment horizontal="center"/>
      <protection/>
    </xf>
    <xf numFmtId="0" fontId="20" fillId="0" borderId="13" xfId="59" applyFont="1" applyFill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0" xfId="59" applyFont="1" applyBorder="1" applyAlignment="1">
      <alignment horizontal="center" vertical="center"/>
      <protection/>
    </xf>
    <xf numFmtId="1" fontId="4" fillId="0" borderId="15" xfId="41" applyNumberFormat="1" applyFont="1" applyBorder="1" applyAlignment="1">
      <alignment horizontal="center"/>
    </xf>
    <xf numFmtId="0" fontId="51" fillId="0" borderId="0" xfId="59" applyFont="1" applyBorder="1" applyAlignment="1">
      <alignment horizontal="center"/>
      <protection/>
    </xf>
    <xf numFmtId="1" fontId="20" fillId="0" borderId="13" xfId="59" applyNumberFormat="1" applyFont="1" applyBorder="1" applyAlignment="1">
      <alignment horizontal="center" vertical="center"/>
      <protection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34" fillId="0" borderId="30" xfId="0" applyFont="1" applyBorder="1" applyAlignment="1">
      <alignment horizontal="center" vertical="center" wrapText="1"/>
    </xf>
    <xf numFmtId="0" fontId="234" fillId="0" borderId="49" xfId="0" applyFont="1" applyBorder="1" applyAlignment="1">
      <alignment horizontal="center" vertical="center" wrapText="1"/>
    </xf>
    <xf numFmtId="0" fontId="234" fillId="0" borderId="32" xfId="0" applyFont="1" applyBorder="1" applyAlignment="1">
      <alignment horizontal="center" vertical="center" wrapText="1"/>
    </xf>
    <xf numFmtId="0" fontId="207" fillId="0" borderId="30" xfId="0" applyFont="1" applyBorder="1" applyAlignment="1">
      <alignment horizontal="center" vertical="center" wrapText="1"/>
    </xf>
    <xf numFmtId="0" fontId="207" fillId="0" borderId="49" xfId="0" applyFont="1" applyBorder="1" applyAlignment="1">
      <alignment horizontal="center" vertical="center" wrapText="1"/>
    </xf>
    <xf numFmtId="0" fontId="207" fillId="0" borderId="32" xfId="0" applyFont="1" applyBorder="1" applyAlignment="1">
      <alignment horizontal="center" vertical="center" wrapText="1"/>
    </xf>
    <xf numFmtId="0" fontId="234" fillId="0" borderId="30" xfId="0" applyFont="1" applyBorder="1" applyAlignment="1">
      <alignment vertical="center" wrapText="1"/>
    </xf>
    <xf numFmtId="0" fontId="234" fillId="0" borderId="49" xfId="0" applyFont="1" applyBorder="1" applyAlignment="1">
      <alignment vertical="center" wrapText="1"/>
    </xf>
    <xf numFmtId="0" fontId="234" fillId="0" borderId="32" xfId="0" applyFont="1" applyBorder="1" applyAlignment="1">
      <alignment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234" fillId="0" borderId="30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277" fillId="0" borderId="30" xfId="0" applyNumberFormat="1" applyFont="1" applyBorder="1" applyAlignment="1">
      <alignment horizontal="center" vertical="center" wrapText="1"/>
    </xf>
    <xf numFmtId="0" fontId="277" fillId="0" borderId="49" xfId="0" applyFont="1" applyBorder="1" applyAlignment="1">
      <alignment horizontal="center" vertical="center" wrapText="1"/>
    </xf>
    <xf numFmtId="0" fontId="277" fillId="0" borderId="32" xfId="0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7" fillId="0" borderId="3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29" fillId="0" borderId="13" xfId="59" applyFont="1" applyBorder="1" applyAlignment="1">
      <alignment horizontal="center" vertical="center" wrapText="1"/>
      <protection/>
    </xf>
    <xf numFmtId="0" fontId="232" fillId="0" borderId="13" xfId="59" applyFont="1" applyBorder="1" applyAlignment="1">
      <alignment horizontal="center" vertical="center" wrapText="1"/>
      <protection/>
    </xf>
    <xf numFmtId="0" fontId="229" fillId="0" borderId="13" xfId="59" applyFont="1" applyBorder="1" applyAlignment="1">
      <alignment horizontal="center" vertical="center" wrapText="1" shrinkToFit="1"/>
      <protection/>
    </xf>
    <xf numFmtId="0" fontId="243" fillId="0" borderId="0" xfId="59" applyFont="1" applyAlignment="1">
      <alignment horizontal="center"/>
      <protection/>
    </xf>
    <xf numFmtId="0" fontId="242" fillId="0" borderId="0" xfId="59" applyFont="1" applyAlignment="1">
      <alignment horizontal="center"/>
      <protection/>
    </xf>
    <xf numFmtId="0" fontId="300" fillId="0" borderId="0" xfId="59" applyFont="1" applyAlignment="1">
      <alignment horizontal="center"/>
      <protection/>
    </xf>
    <xf numFmtId="0" fontId="214" fillId="0" borderId="0" xfId="59" applyFont="1" applyAlignment="1">
      <alignment horizontal="center"/>
      <protection/>
    </xf>
    <xf numFmtId="0" fontId="232" fillId="0" borderId="30" xfId="59" applyFont="1" applyBorder="1" applyAlignment="1">
      <alignment horizontal="center" vertical="center"/>
      <protection/>
    </xf>
    <xf numFmtId="0" fontId="232" fillId="0" borderId="32" xfId="59" applyFont="1" applyBorder="1" applyAlignment="1">
      <alignment horizontal="center" vertical="center"/>
      <protection/>
    </xf>
    <xf numFmtId="0" fontId="229" fillId="0" borderId="0" xfId="59" applyFont="1" applyAlignment="1">
      <alignment horizontal="center"/>
      <protection/>
    </xf>
    <xf numFmtId="0" fontId="242" fillId="0" borderId="35" xfId="59" applyFont="1" applyBorder="1" applyAlignment="1">
      <alignment horizontal="left"/>
      <protection/>
    </xf>
    <xf numFmtId="0" fontId="281" fillId="0" borderId="13" xfId="59" applyFont="1" applyBorder="1" applyAlignment="1">
      <alignment horizontal="center" vertical="center" wrapText="1"/>
      <protection/>
    </xf>
    <xf numFmtId="0" fontId="219" fillId="0" borderId="0" xfId="59" applyFont="1" applyBorder="1" applyAlignment="1">
      <alignment horizontal="center"/>
      <protection/>
    </xf>
    <xf numFmtId="0" fontId="239" fillId="0" borderId="0" xfId="59" applyFont="1" applyBorder="1" applyAlignment="1">
      <alignment horizontal="center"/>
      <protection/>
    </xf>
    <xf numFmtId="0" fontId="281" fillId="0" borderId="23" xfId="59" applyFont="1" applyBorder="1" applyAlignment="1">
      <alignment horizontal="center" vertical="center" wrapText="1"/>
      <protection/>
    </xf>
    <xf numFmtId="0" fontId="281" fillId="0" borderId="17" xfId="5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center" wrapText="1"/>
    </xf>
    <xf numFmtId="0" fontId="52" fillId="0" borderId="13" xfId="59" applyFont="1" applyBorder="1" applyAlignment="1">
      <alignment horizontal="center" vertical="center" wrapText="1"/>
      <protection/>
    </xf>
    <xf numFmtId="0" fontId="52" fillId="0" borderId="23" xfId="59" applyFont="1" applyBorder="1" applyAlignment="1">
      <alignment horizontal="center" vertical="center" wrapText="1"/>
      <protection/>
    </xf>
    <xf numFmtId="0" fontId="52" fillId="0" borderId="17" xfId="59" applyFont="1" applyBorder="1" applyAlignment="1">
      <alignment horizontal="center" vertical="center" wrapText="1"/>
      <protection/>
    </xf>
    <xf numFmtId="0" fontId="52" fillId="0" borderId="30" xfId="59" applyFont="1" applyBorder="1" applyAlignment="1">
      <alignment horizontal="center" vertical="center"/>
      <protection/>
    </xf>
    <xf numFmtId="0" fontId="52" fillId="0" borderId="32" xfId="59" applyFont="1" applyBorder="1" applyAlignment="1">
      <alignment horizontal="center" vertical="center"/>
      <protection/>
    </xf>
    <xf numFmtId="0" fontId="52" fillId="0" borderId="13" xfId="59" applyFont="1" applyBorder="1" applyAlignment="1">
      <alignment horizontal="center" vertical="center" wrapText="1" shrinkToFit="1"/>
      <protection/>
    </xf>
    <xf numFmtId="49" fontId="32" fillId="0" borderId="0" xfId="0" applyNumberFormat="1" applyFont="1" applyAlignment="1">
      <alignment horizontal="left" vertical="center"/>
    </xf>
    <xf numFmtId="0" fontId="20" fillId="0" borderId="35" xfId="59" applyFont="1" applyBorder="1" applyAlignment="1">
      <alignment horizontal="center" vertical="center" wrapText="1"/>
      <protection/>
    </xf>
    <xf numFmtId="49" fontId="32" fillId="0" borderId="0" xfId="0" applyNumberFormat="1" applyFont="1" applyAlignment="1">
      <alignment horizontal="left" vertical="center" wrapText="1"/>
    </xf>
    <xf numFmtId="0" fontId="32" fillId="0" borderId="0" xfId="59" applyFont="1" applyBorder="1" applyAlignment="1">
      <alignment horizontal="left"/>
      <protection/>
    </xf>
    <xf numFmtId="0" fontId="17" fillId="39" borderId="0" xfId="0" applyFont="1" applyFill="1" applyBorder="1" applyAlignment="1">
      <alignment horizontal="left" wrapText="1"/>
    </xf>
    <xf numFmtId="0" fontId="169" fillId="0" borderId="0" xfId="59" applyFont="1" applyAlignment="1">
      <alignment horizontal="center"/>
      <protection/>
    </xf>
    <xf numFmtId="0" fontId="78" fillId="0" borderId="0" xfId="59" applyFont="1" applyAlignment="1">
      <alignment horizontal="left" wrapText="1"/>
      <protection/>
    </xf>
    <xf numFmtId="49" fontId="99" fillId="0" borderId="0" xfId="0" applyNumberFormat="1" applyFont="1" applyAlignment="1">
      <alignment horizontal="left" vertical="center"/>
    </xf>
    <xf numFmtId="49" fontId="9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20" fillId="0" borderId="16" xfId="0" applyFont="1" applyBorder="1" applyAlignment="1">
      <alignment horizontal="center" vertical="center" wrapText="1"/>
    </xf>
    <xf numFmtId="0" fontId="220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66" fillId="0" borderId="23" xfId="0" applyFont="1" applyBorder="1" applyAlignment="1">
      <alignment horizontal="center" vertical="center" wrapText="1"/>
    </xf>
    <xf numFmtId="0" fontId="266" fillId="0" borderId="16" xfId="0" applyFont="1" applyBorder="1" applyAlignment="1">
      <alignment horizontal="center" vertical="center" wrapText="1"/>
    </xf>
    <xf numFmtId="0" fontId="26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6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20" fillId="0" borderId="0" xfId="0" applyFont="1" applyBorder="1" applyAlignment="1">
      <alignment horizontal="center" vertical="center" wrapText="1"/>
    </xf>
    <xf numFmtId="168" fontId="38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34" fillId="0" borderId="16" xfId="0" applyFont="1" applyBorder="1" applyAlignment="1">
      <alignment horizontal="center" vertical="center" wrapText="1"/>
    </xf>
    <xf numFmtId="0" fontId="234" fillId="0" borderId="13" xfId="0" applyFont="1" applyBorder="1" applyAlignment="1">
      <alignment horizontal="center" vertical="center" wrapText="1"/>
    </xf>
    <xf numFmtId="0" fontId="234" fillId="0" borderId="38" xfId="0" applyFont="1" applyBorder="1" applyAlignment="1">
      <alignment horizontal="center" vertical="center" wrapText="1"/>
    </xf>
    <xf numFmtId="0" fontId="234" fillId="0" borderId="36" xfId="0" applyFont="1" applyBorder="1" applyAlignment="1">
      <alignment horizontal="center" vertical="center" wrapText="1"/>
    </xf>
    <xf numFmtId="0" fontId="234" fillId="0" borderId="55" xfId="0" applyFont="1" applyBorder="1" applyAlignment="1">
      <alignment horizontal="center" vertical="center" wrapText="1"/>
    </xf>
    <xf numFmtId="0" fontId="234" fillId="0" borderId="37" xfId="0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45" fillId="0" borderId="23" xfId="0" applyFont="1" applyBorder="1" applyAlignment="1">
      <alignment horizontal="center" vertical="center" wrapText="1"/>
    </xf>
    <xf numFmtId="0" fontId="245" fillId="0" borderId="16" xfId="0" applyFont="1" applyBorder="1" applyAlignment="1">
      <alignment horizontal="center" vertical="center" wrapText="1"/>
    </xf>
    <xf numFmtId="0" fontId="245" fillId="0" borderId="17" xfId="0" applyFont="1" applyBorder="1" applyAlignment="1">
      <alignment horizontal="center" vertical="center" wrapText="1"/>
    </xf>
    <xf numFmtId="49" fontId="301" fillId="0" borderId="0" xfId="0" applyNumberFormat="1" applyFont="1" applyAlignment="1">
      <alignment horizontal="left"/>
    </xf>
    <xf numFmtId="0" fontId="234" fillId="0" borderId="23" xfId="0" applyFont="1" applyBorder="1" applyAlignment="1">
      <alignment horizontal="center" vertical="center" wrapText="1"/>
    </xf>
    <xf numFmtId="0" fontId="234" fillId="0" borderId="17" xfId="0" applyFont="1" applyBorder="1" applyAlignment="1">
      <alignment horizontal="center" vertical="center" wrapText="1"/>
    </xf>
    <xf numFmtId="0" fontId="217" fillId="0" borderId="0" xfId="0" applyFont="1" applyAlignment="1">
      <alignment horizontal="center"/>
    </xf>
    <xf numFmtId="168" fontId="4" fillId="0" borderId="0" xfId="41" applyNumberFormat="1" applyFont="1" applyAlignment="1">
      <alignment horizontal="center"/>
    </xf>
    <xf numFmtId="0" fontId="234" fillId="0" borderId="36" xfId="0" applyFont="1" applyBorder="1" applyAlignment="1">
      <alignment horizontal="center" vertical="center"/>
    </xf>
    <xf numFmtId="0" fontId="234" fillId="0" borderId="55" xfId="0" applyFont="1" applyBorder="1" applyAlignment="1">
      <alignment horizontal="center" vertical="center"/>
    </xf>
    <xf numFmtId="0" fontId="234" fillId="0" borderId="37" xfId="0" applyFont="1" applyBorder="1" applyAlignment="1">
      <alignment horizontal="center" vertical="center"/>
    </xf>
    <xf numFmtId="0" fontId="214" fillId="0" borderId="0" xfId="0" applyFont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34" fillId="0" borderId="30" xfId="0" applyFont="1" applyBorder="1" applyAlignment="1">
      <alignment horizontal="center" vertical="center"/>
    </xf>
    <xf numFmtId="0" fontId="234" fillId="0" borderId="49" xfId="0" applyFont="1" applyBorder="1" applyAlignment="1">
      <alignment horizontal="center" vertical="center"/>
    </xf>
    <xf numFmtId="0" fontId="234" fillId="0" borderId="32" xfId="0" applyFont="1" applyBorder="1" applyAlignment="1">
      <alignment horizontal="center" vertical="center"/>
    </xf>
    <xf numFmtId="0" fontId="245" fillId="0" borderId="15" xfId="0" applyFont="1" applyBorder="1" applyAlignment="1">
      <alignment horizontal="center" vertical="center" wrapText="1"/>
    </xf>
    <xf numFmtId="0" fontId="245" fillId="0" borderId="0" xfId="0" applyFont="1" applyBorder="1" applyAlignment="1">
      <alignment horizontal="center" vertical="center" wrapText="1"/>
    </xf>
    <xf numFmtId="0" fontId="245" fillId="0" borderId="35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1" fillId="0" borderId="0" xfId="0" applyFont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207" fillId="0" borderId="0" xfId="0" applyFont="1" applyAlignment="1">
      <alignment horizontal="left"/>
    </xf>
    <xf numFmtId="0" fontId="207" fillId="0" borderId="23" xfId="0" applyFont="1" applyBorder="1" applyAlignment="1">
      <alignment horizontal="center" vertical="center" wrapText="1"/>
    </xf>
    <xf numFmtId="0" fontId="207" fillId="0" borderId="17" xfId="0" applyFont="1" applyBorder="1" applyAlignment="1">
      <alignment horizontal="center" vertical="center" wrapText="1"/>
    </xf>
    <xf numFmtId="0" fontId="214" fillId="0" borderId="30" xfId="0" applyFont="1" applyBorder="1" applyAlignment="1">
      <alignment horizontal="center" vertical="center"/>
    </xf>
    <xf numFmtId="0" fontId="214" fillId="0" borderId="32" xfId="0" applyFont="1" applyBorder="1" applyAlignment="1">
      <alignment horizontal="center" vertical="center"/>
    </xf>
    <xf numFmtId="0" fontId="214" fillId="0" borderId="0" xfId="0" applyFont="1" applyBorder="1" applyAlignment="1">
      <alignment horizontal="center" vertical="center" wrapText="1"/>
    </xf>
    <xf numFmtId="0" fontId="219" fillId="0" borderId="23" xfId="0" applyFont="1" applyBorder="1" applyAlignment="1">
      <alignment horizontal="center" vertical="center" wrapText="1"/>
    </xf>
    <xf numFmtId="0" fontId="219" fillId="0" borderId="16" xfId="0" applyFont="1" applyBorder="1" applyAlignment="1">
      <alignment horizontal="center" vertical="center" wrapText="1"/>
    </xf>
    <xf numFmtId="0" fontId="219" fillId="0" borderId="17" xfId="0" applyFont="1" applyBorder="1" applyAlignment="1">
      <alignment horizontal="center" vertical="center" wrapText="1"/>
    </xf>
    <xf numFmtId="0" fontId="231" fillId="0" borderId="23" xfId="0" applyFont="1" applyBorder="1" applyAlignment="1">
      <alignment horizontal="center" vertical="center" wrapText="1"/>
    </xf>
    <xf numFmtId="0" fontId="231" fillId="0" borderId="16" xfId="0" applyFont="1" applyBorder="1" applyAlignment="1">
      <alignment horizontal="center" vertical="center" wrapText="1"/>
    </xf>
    <xf numFmtId="0" fontId="231" fillId="0" borderId="17" xfId="0" applyFont="1" applyBorder="1" applyAlignment="1">
      <alignment horizontal="center" vertical="center" wrapText="1"/>
    </xf>
    <xf numFmtId="0" fontId="207" fillId="0" borderId="55" xfId="0" applyFont="1" applyBorder="1" applyAlignment="1">
      <alignment horizontal="center" vertical="center" wrapText="1"/>
    </xf>
    <xf numFmtId="0" fontId="207" fillId="0" borderId="35" xfId="0" applyFont="1" applyBorder="1" applyAlignment="1">
      <alignment horizontal="center" vertical="center" wrapText="1"/>
    </xf>
    <xf numFmtId="0" fontId="207" fillId="0" borderId="37" xfId="0" applyFont="1" applyBorder="1" applyAlignment="1">
      <alignment horizontal="center" vertical="center" wrapText="1"/>
    </xf>
    <xf numFmtId="0" fontId="276" fillId="0" borderId="23" xfId="0" applyFont="1" applyBorder="1" applyAlignment="1">
      <alignment horizontal="center" vertical="center" wrapText="1"/>
    </xf>
    <xf numFmtId="0" fontId="276" fillId="0" borderId="17" xfId="0" applyFont="1" applyBorder="1" applyAlignment="1">
      <alignment horizontal="center" vertical="center" wrapText="1"/>
    </xf>
    <xf numFmtId="0" fontId="302" fillId="0" borderId="23" xfId="0" applyFont="1" applyFill="1" applyBorder="1" applyAlignment="1">
      <alignment horizontal="center" vertical="center" wrapText="1"/>
    </xf>
    <xf numFmtId="0" fontId="302" fillId="0" borderId="16" xfId="0" applyFont="1" applyFill="1" applyBorder="1" applyAlignment="1">
      <alignment horizontal="center" vertical="center" wrapText="1"/>
    </xf>
    <xf numFmtId="0" fontId="302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214" fillId="0" borderId="30" xfId="0" applyFont="1" applyBorder="1" applyAlignment="1">
      <alignment horizontal="center" vertical="center" wrapText="1"/>
    </xf>
    <xf numFmtId="0" fontId="214" fillId="0" borderId="32" xfId="0" applyFont="1" applyBorder="1" applyAlignment="1">
      <alignment horizontal="center" vertical="center" wrapText="1"/>
    </xf>
    <xf numFmtId="0" fontId="303" fillId="0" borderId="0" xfId="0" applyFont="1" applyAlignment="1">
      <alignment horizontal="center" vertical="center"/>
    </xf>
    <xf numFmtId="0" fontId="304" fillId="0" borderId="0" xfId="0" applyFont="1" applyAlignment="1">
      <alignment horizontal="center" vertical="center"/>
    </xf>
    <xf numFmtId="0" fontId="204" fillId="0" borderId="23" xfId="0" applyFont="1" applyBorder="1" applyAlignment="1">
      <alignment horizontal="center" vertical="center" wrapText="1"/>
    </xf>
    <xf numFmtId="0" fontId="204" fillId="0" borderId="17" xfId="0" applyFont="1" applyBorder="1" applyAlignment="1">
      <alignment horizontal="center" vertical="center" wrapText="1"/>
    </xf>
    <xf numFmtId="0" fontId="204" fillId="0" borderId="30" xfId="0" applyFont="1" applyBorder="1" applyAlignment="1">
      <alignment horizontal="center" vertical="center"/>
    </xf>
    <xf numFmtId="0" fontId="204" fillId="0" borderId="49" xfId="0" applyFont="1" applyBorder="1" applyAlignment="1">
      <alignment horizontal="center" vertical="center"/>
    </xf>
    <xf numFmtId="0" fontId="204" fillId="0" borderId="3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214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289" fillId="35" borderId="31" xfId="0" applyFont="1" applyFill="1" applyBorder="1" applyAlignment="1">
      <alignment horizontal="center"/>
    </xf>
    <xf numFmtId="0" fontId="289" fillId="35" borderId="41" xfId="0" applyFont="1" applyFill="1" applyBorder="1" applyAlignment="1">
      <alignment horizontal="center"/>
    </xf>
    <xf numFmtId="0" fontId="289" fillId="35" borderId="34" xfId="0" applyFont="1" applyFill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0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9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0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6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1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2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3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4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5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7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8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29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30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31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2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3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4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5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6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7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8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39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0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44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5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6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7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48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49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50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51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2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3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4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5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56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7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8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9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60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4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5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6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67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8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9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0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4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5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6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7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8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79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80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81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82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3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4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5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7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8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89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0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1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2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3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4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95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7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8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9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0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1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2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3" name="Line 1"/>
        <xdr:cNvSpPr>
          <a:spLocks/>
        </xdr:cNvSpPr>
      </xdr:nvSpPr>
      <xdr:spPr>
        <a:xfrm>
          <a:off x="7248525" y="1866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4" name="Line 2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5" name="Line 3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6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7" name="Line 1"/>
        <xdr:cNvSpPr>
          <a:spLocks/>
        </xdr:cNvSpPr>
      </xdr:nvSpPr>
      <xdr:spPr>
        <a:xfrm>
          <a:off x="7248525" y="1866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28575</xdr:rowOff>
    </xdr:to>
    <xdr:sp>
      <xdr:nvSpPr>
        <xdr:cNvPr id="108" name="Line 1"/>
        <xdr:cNvSpPr>
          <a:spLocks/>
        </xdr:cNvSpPr>
      </xdr:nvSpPr>
      <xdr:spPr>
        <a:xfrm>
          <a:off x="7248525" y="1866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09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0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1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2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3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4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5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6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17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8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9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0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24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5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6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7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8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29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0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4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5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36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37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38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39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0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1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2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3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4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5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7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8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49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0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1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52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3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4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5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5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57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58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59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0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4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5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6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7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28575</xdr:rowOff>
    </xdr:to>
    <xdr:sp>
      <xdr:nvSpPr>
        <xdr:cNvPr id="168" name="Line 1"/>
        <xdr:cNvSpPr>
          <a:spLocks/>
        </xdr:cNvSpPr>
      </xdr:nvSpPr>
      <xdr:spPr>
        <a:xfrm>
          <a:off x="7248525" y="2857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9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0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1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2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3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4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75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6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7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8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79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0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1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2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3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4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5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6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87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88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89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90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1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2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3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4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5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6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7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8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99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0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1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2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203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4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5" name="Line 3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6" name="Line 1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207" name="Line 2"/>
        <xdr:cNvSpPr>
          <a:spLocks/>
        </xdr:cNvSpPr>
      </xdr:nvSpPr>
      <xdr:spPr>
        <a:xfrm>
          <a:off x="7248525" y="2609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208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209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210" name="Line 1"/>
        <xdr:cNvSpPr>
          <a:spLocks/>
        </xdr:cNvSpPr>
      </xdr:nvSpPr>
      <xdr:spPr>
        <a:xfrm>
          <a:off x="7248525" y="167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ong\Desktop\Downloads\Nam%202013\BC%20thang\BAO%20CAO%20THANG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ong\Desktop\Downloads\Users\Admin\AppData\Local\Temp\Rar$DI03.347\BC&#173;1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1">
        <row r="159">
          <cell r="D159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zoomScale="90" zoomScaleNormal="90" zoomScalePageLayoutView="0" workbookViewId="0" topLeftCell="A1">
      <selection activeCell="A1" sqref="A1:IV65536"/>
    </sheetView>
  </sheetViews>
  <sheetFormatPr defaultColWidth="8.796875" defaultRowHeight="15"/>
  <cols>
    <col min="1" max="1" width="4.5" style="787" customWidth="1"/>
    <col min="2" max="2" width="47" style="703" customWidth="1"/>
    <col min="3" max="3" width="10.19921875" style="788" customWidth="1"/>
    <col min="4" max="4" width="7.3984375" style="787" hidden="1" customWidth="1"/>
    <col min="5" max="5" width="7.09765625" style="703" hidden="1" customWidth="1"/>
    <col min="6" max="7" width="7.19921875" style="703" hidden="1" customWidth="1"/>
    <col min="8" max="8" width="6.69921875" style="703" hidden="1" customWidth="1"/>
    <col min="9" max="9" width="7.09765625" style="703" hidden="1" customWidth="1"/>
    <col min="10" max="10" width="2.69921875" style="703" hidden="1" customWidth="1"/>
    <col min="11" max="11" width="8.3984375" style="703" customWidth="1"/>
    <col min="12" max="12" width="9.09765625" style="703" customWidth="1"/>
    <col min="13" max="13" width="9.59765625" style="703" customWidth="1"/>
    <col min="14" max="14" width="10" style="703" customWidth="1"/>
    <col min="15" max="15" width="6.19921875" style="787" customWidth="1"/>
    <col min="16" max="16" width="6" style="703" customWidth="1"/>
    <col min="17" max="17" width="7.5" style="703" hidden="1" customWidth="1"/>
    <col min="18" max="18" width="7.19921875" style="703" hidden="1" customWidth="1"/>
    <col min="19" max="19" width="6.8984375" style="703" hidden="1" customWidth="1"/>
    <col min="20" max="20" width="12.09765625" style="703" hidden="1" customWidth="1"/>
    <col min="21" max="21" width="9" style="789" customWidth="1"/>
    <col min="22" max="22" width="10.5" style="703" customWidth="1"/>
    <col min="23" max="16384" width="9" style="703" customWidth="1"/>
  </cols>
  <sheetData>
    <row r="1" spans="1:22" ht="20.25" customHeight="1">
      <c r="A1" s="1795" t="s">
        <v>536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  <c r="N1" s="1795"/>
      <c r="O1" s="1795"/>
      <c r="P1" s="1795"/>
      <c r="Q1" s="701"/>
      <c r="R1" s="701"/>
      <c r="S1" s="701"/>
      <c r="T1" s="701"/>
      <c r="U1" s="701"/>
      <c r="V1" s="702"/>
    </row>
    <row r="2" spans="1:22" ht="20.25" customHeight="1">
      <c r="A2" s="1795" t="s">
        <v>661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701"/>
      <c r="R2" s="701"/>
      <c r="S2" s="701"/>
      <c r="T2" s="701"/>
      <c r="U2" s="701"/>
      <c r="V2" s="702"/>
    </row>
    <row r="3" spans="1:22" ht="7.5" customHeight="1">
      <c r="A3" s="1795"/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5"/>
      <c r="M3" s="1795"/>
      <c r="N3" s="1795"/>
      <c r="O3" s="1795"/>
      <c r="P3" s="1795"/>
      <c r="Q3" s="701"/>
      <c r="R3" s="701"/>
      <c r="S3" s="701"/>
      <c r="T3" s="701"/>
      <c r="U3" s="701"/>
      <c r="V3" s="702"/>
    </row>
    <row r="4" spans="1:22" s="705" customFormat="1" ht="19.5" customHeight="1">
      <c r="A4" s="1796"/>
      <c r="B4" s="1796"/>
      <c r="C4" s="1796"/>
      <c r="D4" s="1796"/>
      <c r="E4" s="1796"/>
      <c r="F4" s="1796"/>
      <c r="G4" s="1796"/>
      <c r="H4" s="1796"/>
      <c r="I4" s="1796"/>
      <c r="J4" s="1796"/>
      <c r="K4" s="1796"/>
      <c r="L4" s="1796"/>
      <c r="M4" s="1796"/>
      <c r="N4" s="1796"/>
      <c r="O4" s="1796"/>
      <c r="P4" s="1796"/>
      <c r="Q4" s="704"/>
      <c r="R4" s="704"/>
      <c r="S4" s="704"/>
      <c r="T4" s="704"/>
      <c r="U4" s="701"/>
      <c r="V4" s="702"/>
    </row>
    <row r="5" spans="1:22" s="709" customFormat="1" ht="29.25" customHeight="1">
      <c r="A5" s="1791" t="s">
        <v>537</v>
      </c>
      <c r="B5" s="1791" t="s">
        <v>497</v>
      </c>
      <c r="C5" s="1791" t="s">
        <v>498</v>
      </c>
      <c r="D5" s="1791" t="s">
        <v>538</v>
      </c>
      <c r="E5" s="1791" t="s">
        <v>539</v>
      </c>
      <c r="F5" s="1798" t="s">
        <v>540</v>
      </c>
      <c r="G5" s="1799"/>
      <c r="H5" s="1799"/>
      <c r="I5" s="1799"/>
      <c r="J5" s="1800"/>
      <c r="K5" s="1791" t="s">
        <v>575</v>
      </c>
      <c r="L5" s="1791" t="s">
        <v>541</v>
      </c>
      <c r="M5" s="1793" t="s">
        <v>542</v>
      </c>
      <c r="N5" s="1793"/>
      <c r="O5" s="1793" t="s">
        <v>543</v>
      </c>
      <c r="P5" s="1793"/>
      <c r="Q5" s="706"/>
      <c r="R5" s="1791" t="s">
        <v>544</v>
      </c>
      <c r="S5" s="1791" t="s">
        <v>545</v>
      </c>
      <c r="T5" s="1787" t="s">
        <v>546</v>
      </c>
      <c r="U5" s="708"/>
      <c r="V5" s="708"/>
    </row>
    <row r="6" spans="1:22" s="709" customFormat="1" ht="38.25" customHeight="1">
      <c r="A6" s="1792"/>
      <c r="B6" s="1792"/>
      <c r="C6" s="1792"/>
      <c r="D6" s="1792"/>
      <c r="E6" s="1792"/>
      <c r="F6" s="707" t="s">
        <v>547</v>
      </c>
      <c r="G6" s="707" t="s">
        <v>548</v>
      </c>
      <c r="H6" s="707" t="s">
        <v>549</v>
      </c>
      <c r="I6" s="707" t="s">
        <v>550</v>
      </c>
      <c r="J6" s="707" t="s">
        <v>551</v>
      </c>
      <c r="K6" s="1792"/>
      <c r="L6" s="1792"/>
      <c r="M6" s="707" t="s">
        <v>663</v>
      </c>
      <c r="N6" s="707" t="s">
        <v>662</v>
      </c>
      <c r="O6" s="707" t="s">
        <v>552</v>
      </c>
      <c r="P6" s="707" t="s">
        <v>553</v>
      </c>
      <c r="Q6" s="710"/>
      <c r="R6" s="1792"/>
      <c r="S6" s="1792"/>
      <c r="T6" s="1788"/>
      <c r="U6" s="708"/>
      <c r="V6" s="708"/>
    </row>
    <row r="7" spans="1:22" s="717" customFormat="1" ht="17.25" customHeight="1">
      <c r="A7" s="711" t="s">
        <v>302</v>
      </c>
      <c r="B7" s="711" t="s">
        <v>317</v>
      </c>
      <c r="C7" s="711" t="s">
        <v>182</v>
      </c>
      <c r="D7" s="711"/>
      <c r="E7" s="711"/>
      <c r="F7" s="712"/>
      <c r="G7" s="712"/>
      <c r="H7" s="712"/>
      <c r="I7" s="712"/>
      <c r="J7" s="712"/>
      <c r="K7" s="713" t="s">
        <v>554</v>
      </c>
      <c r="L7" s="711">
        <v>2</v>
      </c>
      <c r="M7" s="714" t="s">
        <v>555</v>
      </c>
      <c r="N7" s="714" t="s">
        <v>556</v>
      </c>
      <c r="O7" s="714"/>
      <c r="P7" s="714"/>
      <c r="Q7" s="711"/>
      <c r="R7" s="711"/>
      <c r="S7" s="711"/>
      <c r="T7" s="715"/>
      <c r="U7" s="716"/>
      <c r="V7" s="716"/>
    </row>
    <row r="8" spans="1:22" s="794" customFormat="1" ht="20.25" customHeight="1">
      <c r="A8" s="718">
        <v>1</v>
      </c>
      <c r="B8" s="719" t="s">
        <v>557</v>
      </c>
      <c r="C8" s="720" t="s">
        <v>523</v>
      </c>
      <c r="D8" s="721"/>
      <c r="E8" s="722">
        <v>0.5</v>
      </c>
      <c r="F8" s="721">
        <v>0.1</v>
      </c>
      <c r="G8" s="721">
        <v>0.12</v>
      </c>
      <c r="H8" s="721">
        <v>0.2</v>
      </c>
      <c r="I8" s="721">
        <v>0.2</v>
      </c>
      <c r="J8" s="721">
        <v>0.2</v>
      </c>
      <c r="K8" s="723">
        <v>0.2</v>
      </c>
      <c r="L8" s="724">
        <v>0.2</v>
      </c>
      <c r="M8" s="724">
        <f>L8</f>
        <v>0.2</v>
      </c>
      <c r="N8" s="725">
        <f>M8</f>
        <v>0.2</v>
      </c>
      <c r="O8" s="726" t="s">
        <v>558</v>
      </c>
      <c r="P8" s="723"/>
      <c r="Q8" s="721"/>
      <c r="R8" s="791"/>
      <c r="S8" s="791"/>
      <c r="T8" s="792"/>
      <c r="U8" s="793"/>
      <c r="V8" s="793"/>
    </row>
    <row r="9" spans="1:22" s="740" customFormat="1" ht="25.5" customHeight="1">
      <c r="A9" s="727">
        <v>2</v>
      </c>
      <c r="B9" s="728" t="s">
        <v>559</v>
      </c>
      <c r="C9" s="729" t="s">
        <v>0</v>
      </c>
      <c r="D9" s="730">
        <v>97.1</v>
      </c>
      <c r="E9" s="731">
        <v>98</v>
      </c>
      <c r="F9" s="732">
        <v>98.1</v>
      </c>
      <c r="G9" s="732">
        <v>98.9</v>
      </c>
      <c r="H9" s="732">
        <v>98.8</v>
      </c>
      <c r="I9" s="732">
        <v>98</v>
      </c>
      <c r="J9" s="732" t="s">
        <v>560</v>
      </c>
      <c r="K9" s="733">
        <v>95.5</v>
      </c>
      <c r="L9" s="734" t="s">
        <v>525</v>
      </c>
      <c r="M9" s="865">
        <f>10693/16620*100</f>
        <v>64.338146811071</v>
      </c>
      <c r="N9" s="733" t="str">
        <f>L9</f>
        <v>&gt;95</v>
      </c>
      <c r="O9" s="736" t="s">
        <v>558</v>
      </c>
      <c r="P9" s="733"/>
      <c r="Q9" s="732"/>
      <c r="R9" s="737"/>
      <c r="S9" s="737"/>
      <c r="T9" s="738"/>
      <c r="U9" s="739"/>
      <c r="V9" s="739"/>
    </row>
    <row r="10" spans="1:22" s="740" customFormat="1" ht="21" customHeight="1">
      <c r="A10" s="727">
        <v>3</v>
      </c>
      <c r="B10" s="728" t="s">
        <v>561</v>
      </c>
      <c r="C10" s="729" t="s">
        <v>0</v>
      </c>
      <c r="D10" s="730">
        <v>29.2</v>
      </c>
      <c r="E10" s="731">
        <v>15</v>
      </c>
      <c r="F10" s="732">
        <v>27.1</v>
      </c>
      <c r="G10" s="732">
        <v>25.2</v>
      </c>
      <c r="H10" s="731">
        <v>24</v>
      </c>
      <c r="I10" s="730">
        <v>22.5</v>
      </c>
      <c r="J10" s="731">
        <v>21</v>
      </c>
      <c r="K10" s="735">
        <v>15</v>
      </c>
      <c r="L10" s="734" t="s">
        <v>562</v>
      </c>
      <c r="M10" s="1789" t="s">
        <v>589</v>
      </c>
      <c r="N10" s="1790"/>
      <c r="O10" s="741"/>
      <c r="P10" s="303"/>
      <c r="Q10" s="731"/>
      <c r="R10" s="737"/>
      <c r="S10" s="737"/>
      <c r="T10" s="738"/>
      <c r="U10" s="739"/>
      <c r="V10" s="739"/>
    </row>
    <row r="11" spans="1:22" s="750" customFormat="1" ht="21" customHeight="1">
      <c r="A11" s="742">
        <v>4</v>
      </c>
      <c r="B11" s="728" t="s">
        <v>526</v>
      </c>
      <c r="C11" s="743" t="s">
        <v>523</v>
      </c>
      <c r="D11" s="744">
        <v>13.61</v>
      </c>
      <c r="E11" s="303" t="s">
        <v>563</v>
      </c>
      <c r="F11" s="744">
        <v>12.9</v>
      </c>
      <c r="G11" s="744">
        <v>12.11</v>
      </c>
      <c r="H11" s="744">
        <v>8.12</v>
      </c>
      <c r="I11" s="744">
        <v>8.16</v>
      </c>
      <c r="J11" s="744" t="s">
        <v>527</v>
      </c>
      <c r="K11" s="745">
        <v>8.6</v>
      </c>
      <c r="L11" s="734" t="s">
        <v>564</v>
      </c>
      <c r="M11" s="866">
        <f>62/9431*1000</f>
        <v>6.57406425617644</v>
      </c>
      <c r="N11" s="303" t="s">
        <v>527</v>
      </c>
      <c r="O11" s="746"/>
      <c r="P11" s="744"/>
      <c r="Q11" s="744"/>
      <c r="R11" s="747"/>
      <c r="S11" s="747"/>
      <c r="T11" s="748"/>
      <c r="U11" s="749"/>
      <c r="V11" s="749"/>
    </row>
    <row r="12" spans="1:22" s="750" customFormat="1" ht="21" customHeight="1">
      <c r="A12" s="742">
        <v>5</v>
      </c>
      <c r="B12" s="728" t="s">
        <v>528</v>
      </c>
      <c r="C12" s="743" t="s">
        <v>523</v>
      </c>
      <c r="D12" s="744">
        <v>17.47</v>
      </c>
      <c r="E12" s="303" t="s">
        <v>529</v>
      </c>
      <c r="F12" s="744">
        <v>14.82</v>
      </c>
      <c r="G12" s="744">
        <v>15.13</v>
      </c>
      <c r="H12" s="744">
        <v>10.94</v>
      </c>
      <c r="I12" s="744">
        <v>12.23</v>
      </c>
      <c r="J12" s="744" t="s">
        <v>529</v>
      </c>
      <c r="K12" s="745">
        <v>10.5</v>
      </c>
      <c r="L12" s="734" t="s">
        <v>565</v>
      </c>
      <c r="M12" s="866">
        <f>78/9431*1000</f>
        <v>8.270596967447778</v>
      </c>
      <c r="N12" s="303" t="s">
        <v>529</v>
      </c>
      <c r="O12" s="746"/>
      <c r="P12" s="744"/>
      <c r="Q12" s="744"/>
      <c r="R12" s="747"/>
      <c r="S12" s="747"/>
      <c r="T12" s="748"/>
      <c r="U12" s="749"/>
      <c r="V12" s="749"/>
    </row>
    <row r="13" spans="1:22" s="762" customFormat="1" ht="21" customHeight="1">
      <c r="A13" s="751">
        <v>6</v>
      </c>
      <c r="B13" s="719" t="s">
        <v>521</v>
      </c>
      <c r="C13" s="752" t="s">
        <v>566</v>
      </c>
      <c r="D13" s="753">
        <v>16</v>
      </c>
      <c r="E13" s="754"/>
      <c r="F13" s="755">
        <v>15.86</v>
      </c>
      <c r="G13" s="753">
        <v>17</v>
      </c>
      <c r="H13" s="756">
        <v>17.52</v>
      </c>
      <c r="I13" s="756">
        <v>17.9</v>
      </c>
      <c r="J13" s="757">
        <v>18</v>
      </c>
      <c r="K13" s="795">
        <v>22.13</v>
      </c>
      <c r="L13" s="757">
        <v>25</v>
      </c>
      <c r="M13" s="757">
        <v>23.7</v>
      </c>
      <c r="N13" s="757">
        <f>M13</f>
        <v>23.7</v>
      </c>
      <c r="O13" s="758" t="s">
        <v>558</v>
      </c>
      <c r="P13" s="758"/>
      <c r="Q13" s="757"/>
      <c r="R13" s="759"/>
      <c r="S13" s="759"/>
      <c r="T13" s="760"/>
      <c r="U13" s="761"/>
      <c r="V13" s="761"/>
    </row>
    <row r="14" spans="1:22" s="750" customFormat="1" ht="21" customHeight="1">
      <c r="A14" s="742">
        <v>7</v>
      </c>
      <c r="B14" s="728" t="s">
        <v>567</v>
      </c>
      <c r="C14" s="743" t="s">
        <v>513</v>
      </c>
      <c r="D14" s="763">
        <v>4.3</v>
      </c>
      <c r="E14" s="303">
        <v>6.2</v>
      </c>
      <c r="F14" s="763">
        <v>5.4</v>
      </c>
      <c r="G14" s="763">
        <v>5.5</v>
      </c>
      <c r="H14" s="764">
        <v>5.8</v>
      </c>
      <c r="I14" s="764">
        <v>5.9</v>
      </c>
      <c r="J14" s="764">
        <v>6</v>
      </c>
      <c r="K14" s="764">
        <v>7.7</v>
      </c>
      <c r="L14" s="764">
        <v>8</v>
      </c>
      <c r="M14" s="764">
        <v>7.9</v>
      </c>
      <c r="N14" s="764">
        <v>7.9</v>
      </c>
      <c r="O14" s="765" t="s">
        <v>558</v>
      </c>
      <c r="P14" s="764"/>
      <c r="Q14" s="764"/>
      <c r="R14" s="747"/>
      <c r="S14" s="747"/>
      <c r="T14" s="748"/>
      <c r="U14" s="749"/>
      <c r="V14" s="749"/>
    </row>
    <row r="15" spans="1:22" s="750" customFormat="1" ht="26.25" customHeight="1">
      <c r="A15" s="742">
        <v>8</v>
      </c>
      <c r="B15" s="728" t="s">
        <v>534</v>
      </c>
      <c r="C15" s="743" t="s">
        <v>568</v>
      </c>
      <c r="D15" s="303"/>
      <c r="E15" s="303">
        <v>100</v>
      </c>
      <c r="F15" s="733"/>
      <c r="G15" s="733"/>
      <c r="H15" s="733"/>
      <c r="I15" s="733"/>
      <c r="J15" s="733">
        <v>74.5</v>
      </c>
      <c r="K15" s="796">
        <v>89</v>
      </c>
      <c r="L15" s="303">
        <v>100</v>
      </c>
      <c r="M15" s="1789" t="s">
        <v>589</v>
      </c>
      <c r="N15" s="1790"/>
      <c r="O15" s="766"/>
      <c r="P15" s="766"/>
      <c r="Q15" s="733"/>
      <c r="R15" s="747"/>
      <c r="S15" s="747"/>
      <c r="T15" s="748"/>
      <c r="U15" s="749"/>
      <c r="V15" s="749"/>
    </row>
    <row r="16" spans="1:22" s="750" customFormat="1" ht="21.75" customHeight="1">
      <c r="A16" s="742"/>
      <c r="B16" s="728" t="s">
        <v>569</v>
      </c>
      <c r="C16" s="743" t="s">
        <v>0</v>
      </c>
      <c r="D16" s="303"/>
      <c r="E16" s="303"/>
      <c r="F16" s="733"/>
      <c r="G16" s="733"/>
      <c r="H16" s="733"/>
      <c r="I16" s="733"/>
      <c r="J16" s="733"/>
      <c r="K16" s="735">
        <v>63</v>
      </c>
      <c r="L16" s="303" t="s">
        <v>570</v>
      </c>
      <c r="M16" s="1789" t="s">
        <v>589</v>
      </c>
      <c r="N16" s="1790"/>
      <c r="O16" s="741"/>
      <c r="P16" s="303"/>
      <c r="Q16" s="733"/>
      <c r="R16" s="747"/>
      <c r="S16" s="747"/>
      <c r="T16" s="748"/>
      <c r="U16" s="749"/>
      <c r="V16" s="749"/>
    </row>
    <row r="17" spans="1:22" s="750" customFormat="1" ht="21.75" customHeight="1">
      <c r="A17" s="767">
        <v>9</v>
      </c>
      <c r="B17" s="728" t="s">
        <v>571</v>
      </c>
      <c r="C17" s="767" t="s">
        <v>0</v>
      </c>
      <c r="D17" s="728"/>
      <c r="E17" s="728"/>
      <c r="F17" s="728"/>
      <c r="G17" s="728"/>
      <c r="H17" s="728"/>
      <c r="I17" s="728"/>
      <c r="J17" s="728"/>
      <c r="K17" s="764">
        <v>91.5</v>
      </c>
      <c r="L17" s="767">
        <v>100</v>
      </c>
      <c r="M17" s="757">
        <v>91.5</v>
      </c>
      <c r="N17" s="757">
        <v>91.5</v>
      </c>
      <c r="O17" s="767" t="s">
        <v>558</v>
      </c>
      <c r="P17" s="767"/>
      <c r="Q17" s="768"/>
      <c r="R17" s="769"/>
      <c r="S17" s="769"/>
      <c r="T17" s="770"/>
      <c r="U17" s="749"/>
      <c r="V17" s="749"/>
    </row>
    <row r="18" spans="1:22" s="740" customFormat="1" ht="21.75" customHeight="1">
      <c r="A18" s="771"/>
      <c r="B18" s="771" t="s">
        <v>572</v>
      </c>
      <c r="C18" s="772" t="s">
        <v>354</v>
      </c>
      <c r="D18" s="771"/>
      <c r="E18" s="771"/>
      <c r="F18" s="771"/>
      <c r="G18" s="771"/>
      <c r="H18" s="771"/>
      <c r="I18" s="771"/>
      <c r="J18" s="771"/>
      <c r="K18" s="797">
        <v>129</v>
      </c>
      <c r="L18" s="797"/>
      <c r="M18" s="797">
        <v>129</v>
      </c>
      <c r="N18" s="797">
        <v>129</v>
      </c>
      <c r="O18" s="798"/>
      <c r="P18" s="798"/>
      <c r="Q18" s="773"/>
      <c r="R18" s="774"/>
      <c r="S18" s="774"/>
      <c r="T18" s="775"/>
      <c r="U18" s="775"/>
      <c r="V18" s="739"/>
    </row>
    <row r="19" spans="1:22" s="750" customFormat="1" ht="33" customHeight="1">
      <c r="A19" s="776"/>
      <c r="B19" s="1797" t="s">
        <v>573</v>
      </c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777"/>
      <c r="R19" s="778"/>
      <c r="S19" s="778"/>
      <c r="T19" s="779"/>
      <c r="U19" s="779"/>
      <c r="V19" s="749"/>
    </row>
    <row r="20" spans="1:22" ht="15.75">
      <c r="A20" s="780"/>
      <c r="B20" s="1794" t="s">
        <v>574</v>
      </c>
      <c r="C20" s="1794"/>
      <c r="D20" s="1794"/>
      <c r="E20" s="1794"/>
      <c r="F20" s="1794"/>
      <c r="G20" s="1794"/>
      <c r="H20" s="1794"/>
      <c r="I20" s="1794"/>
      <c r="J20" s="1794"/>
      <c r="K20" s="1794"/>
      <c r="L20" s="1794"/>
      <c r="M20" s="1794"/>
      <c r="N20" s="1794"/>
      <c r="O20" s="1794"/>
      <c r="P20" s="1794"/>
      <c r="Q20" s="781"/>
      <c r="R20" s="781"/>
      <c r="S20" s="781"/>
      <c r="T20" s="702"/>
      <c r="U20" s="701"/>
      <c r="V20" s="702"/>
    </row>
    <row r="21" spans="1:22" ht="15.75">
      <c r="A21" s="780"/>
      <c r="B21" s="781"/>
      <c r="C21" s="782"/>
      <c r="D21" s="780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0"/>
      <c r="P21" s="781"/>
      <c r="Q21" s="781"/>
      <c r="R21" s="781"/>
      <c r="S21" s="781"/>
      <c r="T21" s="702"/>
      <c r="U21" s="701"/>
      <c r="V21" s="702"/>
    </row>
    <row r="22" spans="1:22" ht="15.75">
      <c r="A22" s="783"/>
      <c r="B22" s="702"/>
      <c r="C22" s="784"/>
      <c r="D22" s="783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83"/>
      <c r="P22" s="702"/>
      <c r="Q22" s="702"/>
      <c r="R22" s="702"/>
      <c r="S22" s="702"/>
      <c r="T22" s="702"/>
      <c r="U22" s="701"/>
      <c r="V22" s="702"/>
    </row>
    <row r="23" spans="1:22" ht="15.75">
      <c r="A23" s="783"/>
      <c r="B23" s="702"/>
      <c r="C23" s="784"/>
      <c r="D23" s="783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83"/>
      <c r="P23" s="702"/>
      <c r="Q23" s="702"/>
      <c r="R23" s="702"/>
      <c r="S23" s="702"/>
      <c r="T23" s="702"/>
      <c r="U23" s="701"/>
      <c r="V23" s="702"/>
    </row>
    <row r="24" spans="1:22" ht="15.75">
      <c r="A24" s="783"/>
      <c r="B24" s="785"/>
      <c r="C24" s="784"/>
      <c r="D24" s="783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83"/>
      <c r="P24" s="702"/>
      <c r="Q24" s="702"/>
      <c r="R24" s="702"/>
      <c r="S24" s="702"/>
      <c r="T24" s="702"/>
      <c r="U24" s="701"/>
      <c r="V24" s="702"/>
    </row>
    <row r="25" spans="1:22" ht="15.75">
      <c r="A25" s="783"/>
      <c r="B25" s="785"/>
      <c r="C25" s="784"/>
      <c r="D25" s="783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83"/>
      <c r="P25" s="702"/>
      <c r="Q25" s="702"/>
      <c r="R25" s="702"/>
      <c r="S25" s="702"/>
      <c r="T25" s="702"/>
      <c r="U25" s="701"/>
      <c r="V25" s="702"/>
    </row>
    <row r="26" spans="1:22" ht="15.75">
      <c r="A26" s="783"/>
      <c r="B26" s="785"/>
      <c r="C26" s="784"/>
      <c r="D26" s="783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83"/>
      <c r="P26" s="702"/>
      <c r="Q26" s="702"/>
      <c r="R26" s="702"/>
      <c r="S26" s="702"/>
      <c r="T26" s="702"/>
      <c r="U26" s="701"/>
      <c r="V26" s="702"/>
    </row>
    <row r="27" spans="1:22" ht="15.75">
      <c r="A27" s="783"/>
      <c r="B27" s="785"/>
      <c r="C27" s="784"/>
      <c r="D27" s="783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83"/>
      <c r="P27" s="702"/>
      <c r="Q27" s="702"/>
      <c r="R27" s="702"/>
      <c r="S27" s="702"/>
      <c r="T27" s="702"/>
      <c r="U27" s="701"/>
      <c r="V27" s="702"/>
    </row>
    <row r="28" spans="1:22" ht="15.75">
      <c r="A28" s="783"/>
      <c r="B28" s="786"/>
      <c r="C28" s="784"/>
      <c r="D28" s="783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83"/>
      <c r="P28" s="702"/>
      <c r="Q28" s="702"/>
      <c r="R28" s="702"/>
      <c r="S28" s="702"/>
      <c r="T28" s="702"/>
      <c r="U28" s="701"/>
      <c r="V28" s="702"/>
    </row>
  </sheetData>
  <sheetProtection/>
  <mergeCells count="22">
    <mergeCell ref="B20:P20"/>
    <mergeCell ref="A1:P1"/>
    <mergeCell ref="A2:P2"/>
    <mergeCell ref="A3:P3"/>
    <mergeCell ref="A4:P4"/>
    <mergeCell ref="A5:A6"/>
    <mergeCell ref="M15:N15"/>
    <mergeCell ref="M16:N16"/>
    <mergeCell ref="B19:P19"/>
    <mergeCell ref="B5:B6"/>
    <mergeCell ref="C5:C6"/>
    <mergeCell ref="D5:D6"/>
    <mergeCell ref="E5:E6"/>
    <mergeCell ref="F5:J5"/>
    <mergeCell ref="T5:T6"/>
    <mergeCell ref="M10:N10"/>
    <mergeCell ref="K5:K6"/>
    <mergeCell ref="L5:L6"/>
    <mergeCell ref="M5:N5"/>
    <mergeCell ref="O5:P5"/>
    <mergeCell ref="R5:R6"/>
    <mergeCell ref="S5:S6"/>
  </mergeCells>
  <printOptions/>
  <pageMargins left="0.91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zoomScale="80" zoomScaleNormal="80" zoomScalePageLayoutView="0" workbookViewId="0" topLeftCell="A1">
      <selection activeCell="Q7" sqref="Q7"/>
    </sheetView>
  </sheetViews>
  <sheetFormatPr defaultColWidth="8.796875" defaultRowHeight="15"/>
  <cols>
    <col min="1" max="1" width="6.19921875" style="0" customWidth="1"/>
    <col min="2" max="2" width="24.09765625" style="0" customWidth="1"/>
    <col min="3" max="3" width="10.3984375" style="0" customWidth="1"/>
    <col min="4" max="4" width="12" style="0" customWidth="1"/>
    <col min="5" max="5" width="9.5" style="0" customWidth="1"/>
    <col min="6" max="6" width="9.69921875" style="0" customWidth="1"/>
    <col min="7" max="7" width="9.09765625" style="0" customWidth="1"/>
    <col min="8" max="8" width="7.69921875" style="0" customWidth="1"/>
    <col min="9" max="9" width="10.69921875" style="0" customWidth="1"/>
    <col min="10" max="10" width="11.3984375" style="0" customWidth="1"/>
    <col min="11" max="11" width="10.3984375" style="0" customWidth="1"/>
  </cols>
  <sheetData>
    <row r="1" spans="1:11" ht="30.75" customHeight="1">
      <c r="A1" s="1953" t="s">
        <v>769</v>
      </c>
      <c r="B1" s="1953"/>
      <c r="C1" s="1953"/>
      <c r="D1" s="1953"/>
      <c r="E1" s="1953"/>
      <c r="F1" s="1953"/>
      <c r="G1" s="1953"/>
      <c r="H1" s="1953"/>
      <c r="I1" s="1953"/>
      <c r="J1" s="1953"/>
      <c r="K1" s="1953"/>
    </row>
    <row r="2" ht="22.5">
      <c r="B2" s="8"/>
    </row>
    <row r="3" spans="1:11" ht="43.5" customHeight="1">
      <c r="A3" s="1963" t="s">
        <v>14</v>
      </c>
      <c r="B3" s="1957" t="s">
        <v>37</v>
      </c>
      <c r="C3" s="1925" t="s">
        <v>35</v>
      </c>
      <c r="D3" s="1962"/>
      <c r="E3" s="1962"/>
      <c r="F3" s="1925" t="s">
        <v>36</v>
      </c>
      <c r="G3" s="1962"/>
      <c r="H3" s="1926"/>
      <c r="I3" s="1954" t="s">
        <v>469</v>
      </c>
      <c r="J3" s="1955"/>
      <c r="K3" s="1956"/>
    </row>
    <row r="4" spans="1:11" ht="43.5" customHeight="1">
      <c r="A4" s="1964"/>
      <c r="B4" s="1961"/>
      <c r="C4" s="558" t="s">
        <v>753</v>
      </c>
      <c r="D4" s="989" t="s">
        <v>770</v>
      </c>
      <c r="E4" s="558" t="s">
        <v>0</v>
      </c>
      <c r="F4" s="558" t="s">
        <v>753</v>
      </c>
      <c r="G4" s="1021" t="s">
        <v>770</v>
      </c>
      <c r="H4" s="559" t="s">
        <v>0</v>
      </c>
      <c r="I4" s="558" t="s">
        <v>753</v>
      </c>
      <c r="J4" s="1021" t="s">
        <v>770</v>
      </c>
      <c r="K4" s="558" t="s">
        <v>0</v>
      </c>
    </row>
    <row r="5" spans="1:11" ht="38.25" customHeight="1">
      <c r="A5" s="155">
        <v>1</v>
      </c>
      <c r="B5" s="344" t="s">
        <v>146</v>
      </c>
      <c r="C5" s="940">
        <v>3000</v>
      </c>
      <c r="D5" s="886">
        <v>1098</v>
      </c>
      <c r="E5" s="887">
        <f>D5/C5*100</f>
        <v>36.6</v>
      </c>
      <c r="F5" s="938">
        <v>0</v>
      </c>
      <c r="G5" s="938">
        <v>0</v>
      </c>
      <c r="H5" s="938">
        <v>0</v>
      </c>
      <c r="I5" s="938">
        <v>0</v>
      </c>
      <c r="J5" s="938">
        <v>0</v>
      </c>
      <c r="K5" s="938">
        <v>0</v>
      </c>
    </row>
    <row r="6" spans="1:11" ht="38.25" customHeight="1">
      <c r="A6" s="156">
        <v>2</v>
      </c>
      <c r="B6" s="195" t="s">
        <v>97</v>
      </c>
      <c r="C6" s="196">
        <v>3100</v>
      </c>
      <c r="D6" s="398">
        <v>796</v>
      </c>
      <c r="E6" s="194">
        <f aca="true" t="shared" si="0" ref="E6:E11">D6/C6*100</f>
        <v>25.677419354838708</v>
      </c>
      <c r="F6" s="938">
        <v>0</v>
      </c>
      <c r="G6" s="679">
        <v>0</v>
      </c>
      <c r="H6" s="938">
        <v>0</v>
      </c>
      <c r="I6" s="568">
        <v>82</v>
      </c>
      <c r="J6" s="568">
        <v>82</v>
      </c>
      <c r="K6" s="960">
        <f>J6/I6*100</f>
        <v>100</v>
      </c>
    </row>
    <row r="7" spans="1:11" ht="38.25" customHeight="1">
      <c r="A7" s="156">
        <v>3</v>
      </c>
      <c r="B7" s="195" t="s">
        <v>92</v>
      </c>
      <c r="C7" s="196">
        <v>6000</v>
      </c>
      <c r="D7" s="398">
        <v>4705</v>
      </c>
      <c r="E7" s="194">
        <f t="shared" si="0"/>
        <v>78.41666666666667</v>
      </c>
      <c r="F7" s="938">
        <v>0</v>
      </c>
      <c r="G7" s="938">
        <v>0</v>
      </c>
      <c r="H7" s="938">
        <v>0</v>
      </c>
      <c r="I7" s="938">
        <v>0</v>
      </c>
      <c r="J7" s="938">
        <v>0</v>
      </c>
      <c r="K7" s="938">
        <v>0</v>
      </c>
    </row>
    <row r="8" spans="1:11" ht="38.25" customHeight="1">
      <c r="A8" s="156">
        <v>4</v>
      </c>
      <c r="B8" s="195" t="s">
        <v>98</v>
      </c>
      <c r="C8" s="196">
        <v>4300</v>
      </c>
      <c r="D8" s="398">
        <v>2392</v>
      </c>
      <c r="E8" s="194">
        <f t="shared" si="0"/>
        <v>55.62790697674419</v>
      </c>
      <c r="F8" s="938">
        <v>0</v>
      </c>
      <c r="G8" s="938">
        <v>0</v>
      </c>
      <c r="H8" s="938">
        <v>0</v>
      </c>
      <c r="I8" s="568">
        <v>60</v>
      </c>
      <c r="J8" s="568">
        <v>60</v>
      </c>
      <c r="K8" s="960">
        <f>J8/I8*100</f>
        <v>100</v>
      </c>
    </row>
    <row r="9" spans="1:12" ht="38.25" customHeight="1">
      <c r="A9" s="156">
        <v>5</v>
      </c>
      <c r="B9" s="195" t="s">
        <v>94</v>
      </c>
      <c r="C9" s="196">
        <v>6100</v>
      </c>
      <c r="D9" s="398">
        <v>2693</v>
      </c>
      <c r="E9" s="194">
        <f t="shared" si="0"/>
        <v>44.14754098360656</v>
      </c>
      <c r="F9" s="938">
        <v>0</v>
      </c>
      <c r="G9" s="938">
        <v>0</v>
      </c>
      <c r="H9" s="938">
        <v>0</v>
      </c>
      <c r="I9" s="359"/>
      <c r="J9" s="568">
        <v>0</v>
      </c>
      <c r="K9" s="568">
        <v>0</v>
      </c>
      <c r="L9" s="1"/>
    </row>
    <row r="10" spans="1:12" ht="38.25" customHeight="1">
      <c r="A10" s="156">
        <v>6</v>
      </c>
      <c r="B10" s="195" t="s">
        <v>95</v>
      </c>
      <c r="C10" s="196">
        <v>10900</v>
      </c>
      <c r="D10" s="398">
        <v>5010</v>
      </c>
      <c r="E10" s="194">
        <f t="shared" si="0"/>
        <v>45.96330275229358</v>
      </c>
      <c r="F10" s="938">
        <v>0</v>
      </c>
      <c r="G10" s="938">
        <v>0</v>
      </c>
      <c r="H10" s="938">
        <v>0</v>
      </c>
      <c r="I10" s="679">
        <v>0</v>
      </c>
      <c r="J10" s="568">
        <v>0</v>
      </c>
      <c r="K10" s="568">
        <v>0</v>
      </c>
      <c r="L10" s="1"/>
    </row>
    <row r="11" spans="1:11" ht="38.25" customHeight="1">
      <c r="A11" s="156">
        <v>7</v>
      </c>
      <c r="B11" s="399" t="s">
        <v>102</v>
      </c>
      <c r="C11" s="196">
        <v>3600</v>
      </c>
      <c r="D11" s="398">
        <v>2664</v>
      </c>
      <c r="E11" s="194">
        <f t="shared" si="0"/>
        <v>74</v>
      </c>
      <c r="F11" s="938">
        <v>0</v>
      </c>
      <c r="G11" s="938">
        <v>0</v>
      </c>
      <c r="H11" s="938">
        <v>0</v>
      </c>
      <c r="I11" s="679">
        <v>0</v>
      </c>
      <c r="J11" s="568">
        <v>0</v>
      </c>
      <c r="K11" s="568">
        <v>0</v>
      </c>
    </row>
    <row r="12" spans="1:11" ht="38.25" customHeight="1">
      <c r="A12" s="156">
        <v>8</v>
      </c>
      <c r="B12" s="399" t="s">
        <v>496</v>
      </c>
      <c r="C12" s="835"/>
      <c r="D12" s="836">
        <v>0</v>
      </c>
      <c r="E12" s="837"/>
      <c r="F12" s="838"/>
      <c r="G12" s="938">
        <v>0</v>
      </c>
      <c r="H12" s="837"/>
      <c r="I12" s="829"/>
      <c r="J12" s="829"/>
      <c r="K12" s="829"/>
    </row>
    <row r="13" spans="1:11" ht="38.25" customHeight="1">
      <c r="A13" s="1965" t="s">
        <v>13</v>
      </c>
      <c r="B13" s="1966"/>
      <c r="C13" s="288">
        <f>SUM(C5:C11)</f>
        <v>37000</v>
      </c>
      <c r="D13" s="288">
        <f>SUM(D5:D12)</f>
        <v>19358</v>
      </c>
      <c r="E13" s="289">
        <f>D13/C13*100</f>
        <v>52.318918918918925</v>
      </c>
      <c r="F13" s="360">
        <f>SUM(F5:F11)</f>
        <v>0</v>
      </c>
      <c r="G13" s="474">
        <f>SUM(G5:G12)</f>
        <v>0</v>
      </c>
      <c r="H13" s="474">
        <f>SUM(H5:H12)</f>
        <v>0</v>
      </c>
      <c r="I13" s="474">
        <f>SUM(I5:I12)</f>
        <v>142</v>
      </c>
      <c r="J13" s="474">
        <f>SUM(J5:J12)</f>
        <v>142</v>
      </c>
      <c r="K13" s="941">
        <f>J13/I13*100</f>
        <v>100</v>
      </c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8.75">
      <c r="B15" s="7"/>
    </row>
  </sheetData>
  <sheetProtection/>
  <mergeCells count="7">
    <mergeCell ref="A1:K1"/>
    <mergeCell ref="F3:H3"/>
    <mergeCell ref="A3:A4"/>
    <mergeCell ref="A13:B13"/>
    <mergeCell ref="C3:E3"/>
    <mergeCell ref="B3:B4"/>
    <mergeCell ref="I3:K3"/>
  </mergeCells>
  <printOptions/>
  <pageMargins left="0.67" right="0.3" top="0.66" bottom="0.8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N388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4.3984375" style="28" customWidth="1"/>
    <col min="2" max="2" width="20.59765625" style="28" customWidth="1"/>
    <col min="3" max="3" width="10.5" style="28" customWidth="1"/>
    <col min="4" max="4" width="9.59765625" style="28" customWidth="1"/>
    <col min="5" max="5" width="7.5" style="28" customWidth="1"/>
    <col min="6" max="6" width="9.19921875" style="28" customWidth="1"/>
    <col min="7" max="7" width="10.3984375" style="28" customWidth="1"/>
    <col min="8" max="8" width="6.5" style="28" customWidth="1"/>
    <col min="9" max="9" width="8" style="28" customWidth="1"/>
    <col min="10" max="10" width="8.69921875" style="28" customWidth="1"/>
    <col min="11" max="11" width="7.09765625" style="28" customWidth="1"/>
    <col min="12" max="12" width="7.3984375" style="28" customWidth="1"/>
    <col min="13" max="13" width="9.19921875" style="28" customWidth="1"/>
    <col min="14" max="14" width="7.5" style="28" customWidth="1"/>
    <col min="15" max="16384" width="9" style="28" customWidth="1"/>
  </cols>
  <sheetData>
    <row r="1" spans="1:14" ht="25.5" customHeight="1">
      <c r="A1" s="1852" t="s">
        <v>846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</row>
    <row r="2" ht="18" customHeight="1">
      <c r="A2" s="1232"/>
    </row>
    <row r="3" spans="1:14" ht="26.25" customHeight="1">
      <c r="A3" s="1951" t="s">
        <v>14</v>
      </c>
      <c r="B3" s="1941" t="s">
        <v>220</v>
      </c>
      <c r="C3" s="1939" t="s">
        <v>403</v>
      </c>
      <c r="D3" s="1940"/>
      <c r="E3" s="1941"/>
      <c r="F3" s="1939" t="s">
        <v>404</v>
      </c>
      <c r="G3" s="1940"/>
      <c r="H3" s="1941"/>
      <c r="I3" s="1939" t="s">
        <v>405</v>
      </c>
      <c r="J3" s="1940"/>
      <c r="K3" s="1941"/>
      <c r="L3" s="1939" t="s">
        <v>877</v>
      </c>
      <c r="M3" s="1940"/>
      <c r="N3" s="1941"/>
    </row>
    <row r="4" spans="1:14" ht="19.5" customHeight="1">
      <c r="A4" s="1967"/>
      <c r="B4" s="1968"/>
      <c r="C4" s="1942"/>
      <c r="D4" s="1872"/>
      <c r="E4" s="1943"/>
      <c r="F4" s="1942"/>
      <c r="G4" s="1872"/>
      <c r="H4" s="1943"/>
      <c r="I4" s="1942"/>
      <c r="J4" s="1872"/>
      <c r="K4" s="1943"/>
      <c r="L4" s="1942"/>
      <c r="M4" s="1872"/>
      <c r="N4" s="1943"/>
    </row>
    <row r="5" spans="1:14" ht="45" customHeight="1">
      <c r="A5" s="1952"/>
      <c r="B5" s="1943"/>
      <c r="C5" s="1231" t="s">
        <v>844</v>
      </c>
      <c r="D5" s="1231" t="s">
        <v>845</v>
      </c>
      <c r="E5" s="1231" t="s">
        <v>0</v>
      </c>
      <c r="F5" s="1231" t="str">
        <f>C5</f>
        <v>KH 
2021</v>
      </c>
      <c r="G5" s="1231" t="str">
        <f>D5</f>
        <v>TH 03 tháng </v>
      </c>
      <c r="H5" s="1231" t="s">
        <v>0</v>
      </c>
      <c r="I5" s="1231" t="str">
        <f>C5</f>
        <v>KH 
2021</v>
      </c>
      <c r="J5" s="1231" t="str">
        <f>D5</f>
        <v>TH 03 tháng </v>
      </c>
      <c r="K5" s="1231" t="s">
        <v>0</v>
      </c>
      <c r="L5" s="1231" t="str">
        <f>C5</f>
        <v>KH 
2021</v>
      </c>
      <c r="M5" s="1231" t="str">
        <f>D5</f>
        <v>TH 03 tháng </v>
      </c>
      <c r="N5" s="1231" t="s">
        <v>0</v>
      </c>
    </row>
    <row r="6" spans="1:14" ht="30" customHeight="1">
      <c r="A6" s="259">
        <v>1</v>
      </c>
      <c r="B6" s="1514" t="s">
        <v>91</v>
      </c>
      <c r="C6" s="1520">
        <v>700</v>
      </c>
      <c r="D6" s="1521">
        <v>161</v>
      </c>
      <c r="E6" s="1522">
        <f aca="true" t="shared" si="0" ref="E6:E15">D6/C6*100</f>
        <v>23</v>
      </c>
      <c r="F6" s="1521">
        <v>500</v>
      </c>
      <c r="G6" s="1521">
        <v>2</v>
      </c>
      <c r="H6" s="259">
        <f aca="true" t="shared" si="1" ref="H6:H12">G6/F6*100</f>
        <v>0.4</v>
      </c>
      <c r="I6" s="1521">
        <v>6</v>
      </c>
      <c r="J6" s="1523">
        <v>0</v>
      </c>
      <c r="K6" s="1522">
        <f>J6/I6*100</f>
        <v>0</v>
      </c>
      <c r="L6" s="1521">
        <v>6</v>
      </c>
      <c r="M6" s="1524">
        <v>1</v>
      </c>
      <c r="N6" s="1522">
        <f aca="true" t="shared" si="2" ref="N6:N14">M6/L6*100</f>
        <v>16.666666666666664</v>
      </c>
    </row>
    <row r="7" spans="1:14" ht="30" customHeight="1">
      <c r="A7" s="141">
        <v>2</v>
      </c>
      <c r="B7" s="677" t="s">
        <v>146</v>
      </c>
      <c r="C7" s="1496">
        <v>600</v>
      </c>
      <c r="D7" s="1524">
        <v>89</v>
      </c>
      <c r="E7" s="1522">
        <f t="shared" si="0"/>
        <v>14.833333333333334</v>
      </c>
      <c r="F7" s="1524">
        <v>400</v>
      </c>
      <c r="G7" s="1524">
        <v>23</v>
      </c>
      <c r="H7" s="1522">
        <f t="shared" si="1"/>
        <v>5.75</v>
      </c>
      <c r="I7" s="1524">
        <v>6</v>
      </c>
      <c r="J7" s="1523">
        <v>0</v>
      </c>
      <c r="K7" s="1522">
        <f>J7/I7*100</f>
        <v>0</v>
      </c>
      <c r="L7" s="1524">
        <v>6</v>
      </c>
      <c r="M7" s="1524">
        <v>1</v>
      </c>
      <c r="N7" s="1522">
        <f t="shared" si="2"/>
        <v>16.666666666666664</v>
      </c>
    </row>
    <row r="8" spans="1:14" ht="30" customHeight="1">
      <c r="A8" s="141">
        <v>3</v>
      </c>
      <c r="B8" s="677" t="s">
        <v>92</v>
      </c>
      <c r="C8" s="1496">
        <v>1000</v>
      </c>
      <c r="D8" s="1524">
        <v>110</v>
      </c>
      <c r="E8" s="1522">
        <f t="shared" si="0"/>
        <v>11</v>
      </c>
      <c r="F8" s="1524">
        <v>900</v>
      </c>
      <c r="G8" s="1524">
        <v>225</v>
      </c>
      <c r="H8" s="1522">
        <f t="shared" si="1"/>
        <v>25</v>
      </c>
      <c r="I8" s="1524">
        <v>18</v>
      </c>
      <c r="J8" s="1524">
        <v>6</v>
      </c>
      <c r="K8" s="1522">
        <f aca="true" t="shared" si="3" ref="K8:K16">J8/I8*100</f>
        <v>33.33333333333333</v>
      </c>
      <c r="L8" s="1524">
        <v>18</v>
      </c>
      <c r="M8" s="1524">
        <v>6</v>
      </c>
      <c r="N8" s="1522">
        <f t="shared" si="2"/>
        <v>33.33333333333333</v>
      </c>
    </row>
    <row r="9" spans="1:14" ht="30" customHeight="1">
      <c r="A9" s="141">
        <v>4</v>
      </c>
      <c r="B9" s="677" t="s">
        <v>93</v>
      </c>
      <c r="C9" s="1496">
        <v>800</v>
      </c>
      <c r="D9" s="1524">
        <v>210</v>
      </c>
      <c r="E9" s="1522">
        <f t="shared" si="0"/>
        <v>26.25</v>
      </c>
      <c r="F9" s="1524">
        <v>700</v>
      </c>
      <c r="G9" s="1524">
        <v>250</v>
      </c>
      <c r="H9" s="1522">
        <f t="shared" si="1"/>
        <v>35.714285714285715</v>
      </c>
      <c r="I9" s="1524">
        <v>8</v>
      </c>
      <c r="J9" s="1523">
        <v>0</v>
      </c>
      <c r="K9" s="1522">
        <f t="shared" si="3"/>
        <v>0</v>
      </c>
      <c r="L9" s="1524">
        <v>8</v>
      </c>
      <c r="M9" s="1524">
        <v>2</v>
      </c>
      <c r="N9" s="1522">
        <f t="shared" si="2"/>
        <v>25</v>
      </c>
    </row>
    <row r="10" spans="1:14" ht="30" customHeight="1">
      <c r="A10" s="141">
        <v>5</v>
      </c>
      <c r="B10" s="677" t="s">
        <v>99</v>
      </c>
      <c r="C10" s="1496">
        <v>1100</v>
      </c>
      <c r="D10" s="1524">
        <v>365</v>
      </c>
      <c r="E10" s="1497">
        <f t="shared" si="0"/>
        <v>33.18181818181819</v>
      </c>
      <c r="F10" s="1524">
        <v>1000</v>
      </c>
      <c r="G10" s="1524">
        <v>22</v>
      </c>
      <c r="H10" s="1522">
        <f t="shared" si="1"/>
        <v>2.1999999999999997</v>
      </c>
      <c r="I10" s="1524">
        <v>20</v>
      </c>
      <c r="J10" s="1523">
        <v>0</v>
      </c>
      <c r="K10" s="1522">
        <f t="shared" si="3"/>
        <v>0</v>
      </c>
      <c r="L10" s="1524">
        <v>20</v>
      </c>
      <c r="M10" s="1524">
        <v>1</v>
      </c>
      <c r="N10" s="1522">
        <f t="shared" si="2"/>
        <v>5</v>
      </c>
    </row>
    <row r="11" spans="1:14" ht="30" customHeight="1">
      <c r="A11" s="141">
        <v>6</v>
      </c>
      <c r="B11" s="677" t="s">
        <v>147</v>
      </c>
      <c r="C11" s="1496">
        <v>1100</v>
      </c>
      <c r="D11" s="1524">
        <v>207</v>
      </c>
      <c r="E11" s="1497">
        <f t="shared" si="0"/>
        <v>18.818181818181817</v>
      </c>
      <c r="F11" s="1524">
        <v>1000</v>
      </c>
      <c r="G11" s="1524">
        <v>292</v>
      </c>
      <c r="H11" s="1522">
        <f t="shared" si="1"/>
        <v>29.2</v>
      </c>
      <c r="I11" s="1524">
        <v>28</v>
      </c>
      <c r="J11" s="1524">
        <v>4</v>
      </c>
      <c r="K11" s="1497">
        <f t="shared" si="3"/>
        <v>14.285714285714285</v>
      </c>
      <c r="L11" s="1524">
        <v>28</v>
      </c>
      <c r="M11" s="1524">
        <v>4</v>
      </c>
      <c r="N11" s="1522">
        <f t="shared" si="2"/>
        <v>14.285714285714285</v>
      </c>
    </row>
    <row r="12" spans="1:14" ht="30" customHeight="1">
      <c r="A12" s="141">
        <v>7</v>
      </c>
      <c r="B12" s="677" t="s">
        <v>38</v>
      </c>
      <c r="C12" s="1496">
        <v>600</v>
      </c>
      <c r="D12" s="1524">
        <v>174</v>
      </c>
      <c r="E12" s="1497">
        <f t="shared" si="0"/>
        <v>28.999999999999996</v>
      </c>
      <c r="F12" s="1524">
        <v>500</v>
      </c>
      <c r="G12" s="1524">
        <v>26</v>
      </c>
      <c r="H12" s="1522">
        <f t="shared" si="1"/>
        <v>5.2</v>
      </c>
      <c r="I12" s="1524">
        <v>5</v>
      </c>
      <c r="J12" s="1523">
        <v>0</v>
      </c>
      <c r="K12" s="1497">
        <f t="shared" si="3"/>
        <v>0</v>
      </c>
      <c r="L12" s="1524">
        <v>5</v>
      </c>
      <c r="M12" s="1524">
        <v>1</v>
      </c>
      <c r="N12" s="1522">
        <f t="shared" si="2"/>
        <v>20</v>
      </c>
    </row>
    <row r="13" spans="1:14" ht="30" customHeight="1">
      <c r="A13" s="141">
        <v>8</v>
      </c>
      <c r="B13" s="677" t="s">
        <v>742</v>
      </c>
      <c r="C13" s="1496">
        <v>9000</v>
      </c>
      <c r="D13" s="1524">
        <v>901</v>
      </c>
      <c r="E13" s="1497">
        <f t="shared" si="0"/>
        <v>10.011111111111111</v>
      </c>
      <c r="F13" s="1524">
        <v>5000</v>
      </c>
      <c r="G13" s="1524">
        <v>961</v>
      </c>
      <c r="H13" s="1497">
        <f>G13/F13*100</f>
        <v>19.220000000000002</v>
      </c>
      <c r="I13" s="1524">
        <v>100</v>
      </c>
      <c r="J13" s="1524">
        <v>28</v>
      </c>
      <c r="K13" s="1497">
        <f t="shared" si="3"/>
        <v>28.000000000000004</v>
      </c>
      <c r="L13" s="1524">
        <v>250</v>
      </c>
      <c r="M13" s="1524">
        <v>38</v>
      </c>
      <c r="N13" s="1522">
        <f t="shared" si="2"/>
        <v>15.2</v>
      </c>
    </row>
    <row r="14" spans="1:14" ht="30" customHeight="1">
      <c r="A14" s="141">
        <v>9</v>
      </c>
      <c r="B14" s="1504" t="s">
        <v>145</v>
      </c>
      <c r="C14" s="1496">
        <v>1000</v>
      </c>
      <c r="D14" s="1524">
        <v>119</v>
      </c>
      <c r="E14" s="1497">
        <f t="shared" si="0"/>
        <v>11.899999999999999</v>
      </c>
      <c r="F14" s="1524">
        <v>800</v>
      </c>
      <c r="G14" s="1524">
        <v>124</v>
      </c>
      <c r="H14" s="1497">
        <f>G14/F14*100</f>
        <v>15.5</v>
      </c>
      <c r="I14" s="1524">
        <v>14</v>
      </c>
      <c r="J14" s="1523">
        <v>0</v>
      </c>
      <c r="K14" s="1497">
        <f t="shared" si="3"/>
        <v>0</v>
      </c>
      <c r="L14" s="1524">
        <v>14</v>
      </c>
      <c r="M14" s="1524">
        <v>3</v>
      </c>
      <c r="N14" s="1522">
        <f t="shared" si="2"/>
        <v>21.428571428571427</v>
      </c>
    </row>
    <row r="15" spans="1:14" ht="30" customHeight="1">
      <c r="A15" s="141">
        <v>10</v>
      </c>
      <c r="B15" s="1504" t="s">
        <v>467</v>
      </c>
      <c r="C15" s="1496">
        <v>600</v>
      </c>
      <c r="D15" s="1524">
        <v>0</v>
      </c>
      <c r="E15" s="1497">
        <f t="shared" si="0"/>
        <v>0</v>
      </c>
      <c r="F15" s="1524">
        <v>700</v>
      </c>
      <c r="G15" s="1523">
        <v>0</v>
      </c>
      <c r="H15" s="1497">
        <f>G15/F15*100</f>
        <v>0</v>
      </c>
      <c r="I15" s="1524">
        <v>5</v>
      </c>
      <c r="J15" s="1523">
        <v>0</v>
      </c>
      <c r="K15" s="1497">
        <f t="shared" si="3"/>
        <v>0</v>
      </c>
      <c r="L15" s="1524">
        <v>5</v>
      </c>
      <c r="M15" s="1523">
        <v>0</v>
      </c>
      <c r="N15" s="1497">
        <f>M15/L15*100</f>
        <v>0</v>
      </c>
    </row>
    <row r="16" spans="1:14" ht="31.5" customHeight="1">
      <c r="A16" s="1944" t="s">
        <v>101</v>
      </c>
      <c r="B16" s="1945"/>
      <c r="C16" s="1525">
        <f>SUM(C6:C15)</f>
        <v>16500</v>
      </c>
      <c r="D16" s="1525">
        <f>SUM(D6:D15)</f>
        <v>2336</v>
      </c>
      <c r="E16" s="1491">
        <f>D16/C16*100</f>
        <v>14.157575757575758</v>
      </c>
      <c r="F16" s="1052">
        <f>SUM(F6:F15)</f>
        <v>11500</v>
      </c>
      <c r="G16" s="1526">
        <f>SUM(G6:G15)</f>
        <v>1925</v>
      </c>
      <c r="H16" s="1515">
        <f>G16/F16*100</f>
        <v>16.73913043478261</v>
      </c>
      <c r="I16" s="1526">
        <f>SUM(I6:I15)</f>
        <v>210</v>
      </c>
      <c r="J16" s="1526">
        <f>SUM(J6:J15)</f>
        <v>38</v>
      </c>
      <c r="K16" s="1515">
        <f t="shared" si="3"/>
        <v>18.095238095238095</v>
      </c>
      <c r="L16" s="1526">
        <f>SUM(L6:L15)</f>
        <v>360</v>
      </c>
      <c r="M16" s="1526">
        <f>SUM(M6:M15)</f>
        <v>57</v>
      </c>
      <c r="N16" s="1515">
        <f>M16/L16*100</f>
        <v>15.833333333333332</v>
      </c>
    </row>
    <row r="17" spans="1:14" ht="15.75">
      <c r="A17" s="1516"/>
      <c r="B17" s="1516"/>
      <c r="C17" s="1516"/>
      <c r="D17" s="1516"/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</row>
    <row r="18" ht="16.5">
      <c r="A18" s="1517"/>
    </row>
    <row r="19" ht="15">
      <c r="A19" s="1386"/>
    </row>
    <row r="20" ht="15">
      <c r="A20" s="1386"/>
    </row>
    <row r="21" ht="15">
      <c r="A21" s="1386"/>
    </row>
    <row r="23" ht="17.25">
      <c r="A23" s="1232"/>
    </row>
    <row r="28" ht="18" customHeight="1"/>
    <row r="32" ht="21" customHeight="1"/>
    <row r="34" ht="21" customHeight="1"/>
    <row r="36" ht="21" customHeight="1"/>
    <row r="38" ht="21" customHeight="1"/>
    <row r="40" ht="21" customHeight="1"/>
    <row r="47" ht="15.75">
      <c r="A47" s="1518"/>
    </row>
    <row r="48" ht="15.75">
      <c r="A48" s="1233"/>
    </row>
    <row r="49" ht="15.75">
      <c r="A49" s="1233"/>
    </row>
    <row r="50" ht="15">
      <c r="A50" s="1386"/>
    </row>
    <row r="51" ht="16.5">
      <c r="A51" s="1517"/>
    </row>
    <row r="52" ht="16.5">
      <c r="A52" s="1517"/>
    </row>
    <row r="59" ht="20.25" customHeight="1"/>
    <row r="61" ht="20.25" customHeight="1"/>
    <row r="63" ht="20.25" customHeight="1"/>
    <row r="65" ht="20.25" customHeight="1"/>
    <row r="67" ht="20.25" customHeight="1"/>
    <row r="69" ht="20.25" customHeight="1"/>
    <row r="77" ht="15">
      <c r="A77" s="1519"/>
    </row>
    <row r="78" ht="15">
      <c r="A78" s="1519"/>
    </row>
    <row r="79" ht="15">
      <c r="A79" s="1519"/>
    </row>
    <row r="80" ht="15.75">
      <c r="A80" s="1233"/>
    </row>
    <row r="81" ht="15">
      <c r="A81" s="1386"/>
    </row>
    <row r="87" ht="36" customHeight="1"/>
    <row r="89" ht="21" customHeight="1"/>
    <row r="91" ht="21" customHeight="1"/>
    <row r="93" ht="21" customHeight="1"/>
    <row r="95" ht="21" customHeight="1"/>
    <row r="97" ht="21" customHeight="1"/>
    <row r="99" ht="21" customHeight="1"/>
    <row r="109" ht="15.75">
      <c r="A109" s="1233"/>
    </row>
    <row r="114" ht="56.25" customHeight="1"/>
    <row r="118" ht="18" customHeight="1"/>
    <row r="121" ht="21" customHeight="1"/>
    <row r="123" ht="21" customHeight="1"/>
    <row r="130" ht="38.25" customHeight="1"/>
    <row r="136" ht="15">
      <c r="A136" s="1386"/>
    </row>
    <row r="137" ht="15">
      <c r="A137" s="1386"/>
    </row>
    <row r="144" ht="20.25" customHeight="1"/>
    <row r="146" ht="20.25" customHeight="1"/>
    <row r="148" ht="20.25" customHeight="1"/>
    <row r="150" ht="20.25" customHeight="1"/>
    <row r="152" ht="20.25" customHeight="1"/>
    <row r="154" ht="38.25" customHeight="1"/>
    <row r="161" ht="15">
      <c r="A161" s="1386"/>
    </row>
    <row r="162" ht="15">
      <c r="A162" s="1386"/>
    </row>
    <row r="163" ht="15">
      <c r="A163" s="1386"/>
    </row>
    <row r="164" ht="15">
      <c r="A164" s="1386"/>
    </row>
    <row r="165" ht="15">
      <c r="A165" s="1386"/>
    </row>
    <row r="170" ht="47.25" customHeight="1"/>
    <row r="172" ht="20.25" customHeight="1"/>
    <row r="174" ht="20.25" customHeight="1"/>
    <row r="176" ht="20.25" customHeight="1"/>
    <row r="178" ht="20.25" customHeight="1"/>
    <row r="180" ht="20.25" customHeight="1"/>
    <row r="182" ht="20.25" customHeight="1"/>
    <row r="184" ht="21.75" customHeight="1"/>
    <row r="189" ht="17.25">
      <c r="A189" s="1232"/>
    </row>
    <row r="190" ht="17.25">
      <c r="A190" s="1232"/>
    </row>
    <row r="191" ht="17.25">
      <c r="A191" s="1232"/>
    </row>
    <row r="197" ht="18" customHeight="1"/>
    <row r="210" ht="17.25">
      <c r="A210" s="1232"/>
    </row>
    <row r="211" ht="17.25">
      <c r="A211" s="1232"/>
    </row>
    <row r="212" ht="15.75">
      <c r="A212" s="1233"/>
    </row>
    <row r="213" ht="15.75">
      <c r="A213" s="1233"/>
    </row>
    <row r="214" ht="15.75">
      <c r="A214" s="1233"/>
    </row>
    <row r="215" ht="15.75">
      <c r="A215" s="1233"/>
    </row>
    <row r="216" ht="15">
      <c r="A216" s="1519"/>
    </row>
    <row r="222" ht="18" customHeight="1"/>
    <row r="225" ht="21" customHeight="1"/>
    <row r="227" ht="21" customHeight="1"/>
    <row r="229" ht="21" customHeight="1"/>
    <row r="231" ht="21" customHeight="1"/>
    <row r="233" ht="21" customHeight="1"/>
    <row r="236" ht="38.25" customHeight="1"/>
    <row r="243" ht="15">
      <c r="A243" s="1386"/>
    </row>
    <row r="244" ht="15">
      <c r="A244" s="1386"/>
    </row>
    <row r="246" ht="17.25">
      <c r="A246" s="1232"/>
    </row>
    <row r="251" ht="18" customHeight="1"/>
    <row r="255" ht="21" customHeight="1"/>
    <row r="257" ht="21" customHeight="1"/>
    <row r="259" ht="21" customHeight="1"/>
    <row r="261" ht="21" customHeight="1"/>
    <row r="263" ht="21" customHeight="1"/>
    <row r="271" ht="15.75">
      <c r="A271" s="1233"/>
    </row>
    <row r="272" ht="15.75">
      <c r="A272" s="1233"/>
    </row>
    <row r="273" ht="15">
      <c r="A273" s="1386"/>
    </row>
    <row r="274" ht="16.5">
      <c r="A274" s="1517"/>
    </row>
    <row r="275" ht="16.5">
      <c r="A275" s="1517"/>
    </row>
    <row r="282" ht="20.25" customHeight="1"/>
    <row r="284" ht="20.25" customHeight="1"/>
    <row r="286" ht="20.25" customHeight="1"/>
    <row r="288" ht="20.25" customHeight="1"/>
    <row r="290" ht="20.25" customHeight="1"/>
    <row r="292" ht="20.25" customHeight="1"/>
    <row r="301" ht="15">
      <c r="A301" s="1519"/>
    </row>
    <row r="302" ht="15">
      <c r="A302" s="1519"/>
    </row>
    <row r="303" ht="15.75">
      <c r="A303" s="1233"/>
    </row>
    <row r="304" ht="15">
      <c r="A304" s="1386"/>
    </row>
    <row r="310" ht="36" customHeight="1"/>
    <row r="312" ht="21" customHeight="1"/>
    <row r="314" ht="21" customHeight="1"/>
    <row r="316" ht="21" customHeight="1"/>
    <row r="318" ht="21" customHeight="1"/>
    <row r="320" ht="21" customHeight="1"/>
    <row r="322" ht="21" customHeight="1"/>
    <row r="332" ht="15.75">
      <c r="A332" s="1233"/>
    </row>
    <row r="337" ht="56.25" customHeight="1"/>
    <row r="341" ht="18" customHeight="1"/>
    <row r="344" ht="21" customHeight="1"/>
    <row r="346" ht="21" customHeight="1"/>
    <row r="353" ht="38.25" customHeight="1"/>
    <row r="360" ht="15">
      <c r="A360" s="1386"/>
    </row>
    <row r="367" ht="20.25" customHeight="1"/>
    <row r="369" ht="20.25" customHeight="1"/>
    <row r="371" ht="20.25" customHeight="1"/>
    <row r="373" ht="20.25" customHeight="1"/>
    <row r="375" ht="20.25" customHeight="1"/>
    <row r="377" ht="38.25" customHeight="1"/>
    <row r="387" ht="15">
      <c r="A387" s="1386"/>
    </row>
    <row r="388" ht="15">
      <c r="A388" s="1386"/>
    </row>
    <row r="393" ht="47.25" customHeight="1"/>
    <row r="395" ht="20.25" customHeight="1"/>
    <row r="397" ht="20.25" customHeight="1"/>
    <row r="399" ht="20.25" customHeight="1"/>
    <row r="401" ht="20.25" customHeight="1"/>
    <row r="403" ht="20.25" customHeight="1"/>
    <row r="405" ht="20.25" customHeight="1"/>
    <row r="407" ht="21.75" customHeight="1"/>
  </sheetData>
  <sheetProtection/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rintOptions/>
  <pageMargins left="0.5905511811023623" right="0.1968503937007874" top="0.5511811023622047" bottom="0.62992125984251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15"/>
  <sheetViews>
    <sheetView zoomScalePageLayoutView="0" workbookViewId="0" topLeftCell="A1">
      <selection activeCell="A1" sqref="A1:K1"/>
    </sheetView>
  </sheetViews>
  <sheetFormatPr defaultColWidth="8.796875" defaultRowHeight="15"/>
  <cols>
    <col min="1" max="1" width="4.3984375" style="28" customWidth="1"/>
    <col min="2" max="2" width="26" style="28" customWidth="1"/>
    <col min="3" max="3" width="11.09765625" style="28" customWidth="1"/>
    <col min="4" max="4" width="12.5" style="28" customWidth="1"/>
    <col min="5" max="5" width="9.5" style="28" customWidth="1"/>
    <col min="6" max="6" width="12.09765625" style="28" customWidth="1"/>
    <col min="7" max="7" width="11.59765625" style="28" customWidth="1"/>
    <col min="8" max="8" width="12" style="28" customWidth="1"/>
    <col min="9" max="9" width="8.59765625" style="28" customWidth="1"/>
    <col min="10" max="10" width="11.19921875" style="28" customWidth="1"/>
    <col min="11" max="11" width="8.69921875" style="28" customWidth="1"/>
  </cols>
  <sheetData>
    <row r="1" spans="1:11" ht="27.75" customHeight="1">
      <c r="A1" s="1852" t="s">
        <v>847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</row>
    <row r="2" ht="10.5" customHeight="1">
      <c r="B2" s="1527"/>
    </row>
    <row r="3" spans="1:11" ht="15" customHeight="1">
      <c r="A3" s="1927" t="s">
        <v>14</v>
      </c>
      <c r="B3" s="1951" t="s">
        <v>148</v>
      </c>
      <c r="C3" s="1939" t="s">
        <v>199</v>
      </c>
      <c r="D3" s="1940"/>
      <c r="E3" s="1941"/>
      <c r="F3" s="1951" t="s">
        <v>682</v>
      </c>
      <c r="G3" s="1939" t="s">
        <v>285</v>
      </c>
      <c r="H3" s="1940"/>
      <c r="I3" s="1941"/>
      <c r="J3" s="1939" t="s">
        <v>681</v>
      </c>
      <c r="K3" s="1941"/>
    </row>
    <row r="4" spans="1:11" ht="23.25" customHeight="1">
      <c r="A4" s="1928"/>
      <c r="B4" s="1967"/>
      <c r="C4" s="1942"/>
      <c r="D4" s="1872"/>
      <c r="E4" s="1943"/>
      <c r="F4" s="1952"/>
      <c r="G4" s="1942"/>
      <c r="H4" s="1872"/>
      <c r="I4" s="1943"/>
      <c r="J4" s="1942"/>
      <c r="K4" s="1943"/>
    </row>
    <row r="5" spans="1:11" ht="36.75" customHeight="1">
      <c r="A5" s="1928"/>
      <c r="B5" s="1967"/>
      <c r="C5" s="1156" t="s">
        <v>844</v>
      </c>
      <c r="D5" s="1156" t="s">
        <v>928</v>
      </c>
      <c r="E5" s="1156" t="s">
        <v>0</v>
      </c>
      <c r="F5" s="1156" t="str">
        <f>D5</f>
        <v>Thực hiện
 03 tháng </v>
      </c>
      <c r="G5" s="1156" t="str">
        <f>C5</f>
        <v>KH 
2021</v>
      </c>
      <c r="H5" s="1156" t="str">
        <f>D5</f>
        <v>Thực hiện
 03 tháng </v>
      </c>
      <c r="I5" s="1156" t="s">
        <v>0</v>
      </c>
      <c r="J5" s="1156" t="str">
        <f>D5</f>
        <v>Thực hiện
 03 tháng </v>
      </c>
      <c r="K5" s="1159" t="s">
        <v>426</v>
      </c>
    </row>
    <row r="6" spans="1:11" ht="24.75" customHeight="1">
      <c r="A6" s="1488">
        <v>1</v>
      </c>
      <c r="B6" s="1528" t="s">
        <v>91</v>
      </c>
      <c r="C6" s="1532">
        <v>6000</v>
      </c>
      <c r="D6" s="1532">
        <v>865</v>
      </c>
      <c r="E6" s="1533">
        <f aca="true" t="shared" si="0" ref="E6:E11">D6/C6*100</f>
        <v>14.416666666666666</v>
      </c>
      <c r="F6" s="1532">
        <v>786</v>
      </c>
      <c r="G6" s="1532">
        <v>4500</v>
      </c>
      <c r="H6" s="1532">
        <v>786</v>
      </c>
      <c r="I6" s="1533">
        <f aca="true" t="shared" si="1" ref="I6:I12">H6/G6*100</f>
        <v>17.466666666666665</v>
      </c>
      <c r="J6" s="1534">
        <v>0</v>
      </c>
      <c r="K6" s="1535">
        <v>0</v>
      </c>
    </row>
    <row r="7" spans="1:11" ht="24.75" customHeight="1">
      <c r="A7" s="1235">
        <v>2</v>
      </c>
      <c r="B7" s="677" t="s">
        <v>146</v>
      </c>
      <c r="C7" s="1536">
        <v>5000</v>
      </c>
      <c r="D7" s="1536">
        <v>1699</v>
      </c>
      <c r="E7" s="1537">
        <f t="shared" si="0"/>
        <v>33.98</v>
      </c>
      <c r="F7" s="1536">
        <v>1560</v>
      </c>
      <c r="G7" s="1536">
        <v>3500</v>
      </c>
      <c r="H7" s="1536">
        <v>1560</v>
      </c>
      <c r="I7" s="1538">
        <f t="shared" si="1"/>
        <v>44.57142857142857</v>
      </c>
      <c r="J7" s="1534">
        <v>0</v>
      </c>
      <c r="K7" s="1539">
        <f>J6/F7*100</f>
        <v>0</v>
      </c>
    </row>
    <row r="8" spans="1:11" ht="24.75" customHeight="1">
      <c r="A8" s="1235">
        <v>3</v>
      </c>
      <c r="B8" s="677" t="s">
        <v>92</v>
      </c>
      <c r="C8" s="1536">
        <v>22000</v>
      </c>
      <c r="D8" s="1536">
        <v>5121</v>
      </c>
      <c r="E8" s="1537">
        <f t="shared" si="0"/>
        <v>23.277272727272727</v>
      </c>
      <c r="F8" s="1536">
        <v>4914</v>
      </c>
      <c r="G8" s="1536">
        <v>18000</v>
      </c>
      <c r="H8" s="1536">
        <v>4699</v>
      </c>
      <c r="I8" s="1537">
        <f t="shared" si="1"/>
        <v>26.105555555555554</v>
      </c>
      <c r="J8" s="1534">
        <v>0</v>
      </c>
      <c r="K8" s="1540">
        <f aca="true" t="shared" si="2" ref="K8:K13">J8/F8*100</f>
        <v>0</v>
      </c>
    </row>
    <row r="9" spans="1:11" ht="24.75" customHeight="1">
      <c r="A9" s="1235">
        <v>4</v>
      </c>
      <c r="B9" s="677" t="s">
        <v>98</v>
      </c>
      <c r="C9" s="1536">
        <v>22500</v>
      </c>
      <c r="D9" s="1536">
        <v>3665</v>
      </c>
      <c r="E9" s="1537">
        <f t="shared" si="0"/>
        <v>16.288888888888888</v>
      </c>
      <c r="F9" s="1536">
        <v>3665</v>
      </c>
      <c r="G9" s="1536">
        <v>17000</v>
      </c>
      <c r="H9" s="1536">
        <v>3665</v>
      </c>
      <c r="I9" s="1537">
        <f t="shared" si="1"/>
        <v>21.558823529411764</v>
      </c>
      <c r="J9" s="1534">
        <v>0</v>
      </c>
      <c r="K9" s="1540">
        <f t="shared" si="2"/>
        <v>0</v>
      </c>
    </row>
    <row r="10" spans="1:11" ht="24.75" customHeight="1">
      <c r="A10" s="1235">
        <v>5</v>
      </c>
      <c r="B10" s="677" t="s">
        <v>99</v>
      </c>
      <c r="C10" s="1536">
        <v>33500</v>
      </c>
      <c r="D10" s="1536">
        <v>4502</v>
      </c>
      <c r="E10" s="1537">
        <f t="shared" si="0"/>
        <v>13.438805970149254</v>
      </c>
      <c r="F10" s="1536">
        <v>4502</v>
      </c>
      <c r="G10" s="1536">
        <v>25500</v>
      </c>
      <c r="H10" s="1536">
        <v>4363</v>
      </c>
      <c r="I10" s="1537">
        <f t="shared" si="1"/>
        <v>17.109803921568627</v>
      </c>
      <c r="J10" s="1534">
        <v>0</v>
      </c>
      <c r="K10" s="1541">
        <f t="shared" si="2"/>
        <v>0</v>
      </c>
    </row>
    <row r="11" spans="1:11" ht="24.75" customHeight="1">
      <c r="A11" s="1235">
        <v>6</v>
      </c>
      <c r="B11" s="677" t="s">
        <v>147</v>
      </c>
      <c r="C11" s="1536">
        <v>33500</v>
      </c>
      <c r="D11" s="1536">
        <v>9390</v>
      </c>
      <c r="E11" s="1537">
        <f t="shared" si="0"/>
        <v>28.029850746268657</v>
      </c>
      <c r="F11" s="1536">
        <v>9385</v>
      </c>
      <c r="G11" s="1536">
        <v>25500</v>
      </c>
      <c r="H11" s="1536">
        <v>8025</v>
      </c>
      <c r="I11" s="1537">
        <f t="shared" si="1"/>
        <v>31.470588235294116</v>
      </c>
      <c r="J11" s="1534">
        <v>0</v>
      </c>
      <c r="K11" s="1541">
        <f t="shared" si="2"/>
        <v>0</v>
      </c>
    </row>
    <row r="12" spans="1:11" ht="24.75" customHeight="1">
      <c r="A12" s="1530">
        <v>7</v>
      </c>
      <c r="B12" s="1060" t="s">
        <v>38</v>
      </c>
      <c r="C12" s="1536">
        <v>7500</v>
      </c>
      <c r="D12" s="1536">
        <v>1122</v>
      </c>
      <c r="E12" s="1537">
        <f>D12/C12*100</f>
        <v>14.96</v>
      </c>
      <c r="F12" s="1536">
        <v>1122</v>
      </c>
      <c r="G12" s="1542">
        <v>6000</v>
      </c>
      <c r="H12" s="1536">
        <v>743</v>
      </c>
      <c r="I12" s="1537">
        <f t="shared" si="1"/>
        <v>12.383333333333333</v>
      </c>
      <c r="J12" s="1543">
        <v>0</v>
      </c>
      <c r="K12" s="1544">
        <f t="shared" si="2"/>
        <v>0</v>
      </c>
    </row>
    <row r="13" spans="1:11" ht="24.75" customHeight="1">
      <c r="A13" s="1947" t="s">
        <v>13</v>
      </c>
      <c r="B13" s="1947"/>
      <c r="C13" s="1545">
        <f>SUM(C6:C12)</f>
        <v>130000</v>
      </c>
      <c r="D13" s="1545">
        <f>SUM(D6:D12)</f>
        <v>26364</v>
      </c>
      <c r="E13" s="1546">
        <f>D13/C13*100</f>
        <v>20.28</v>
      </c>
      <c r="F13" s="1545">
        <f>SUM(F6:F12)</f>
        <v>25934</v>
      </c>
      <c r="G13" s="1545">
        <f>SUM(G6:G12)</f>
        <v>100000</v>
      </c>
      <c r="H13" s="1545">
        <f>SUM(H6:H12)</f>
        <v>23841</v>
      </c>
      <c r="I13" s="1546">
        <f>H13/G13*100</f>
        <v>23.841</v>
      </c>
      <c r="J13" s="1547">
        <f>SUM(J6:J12)</f>
        <v>0</v>
      </c>
      <c r="K13" s="1548">
        <f t="shared" si="2"/>
        <v>0</v>
      </c>
    </row>
    <row r="14" ht="15">
      <c r="B14" s="1527"/>
    </row>
    <row r="15" ht="15">
      <c r="B15" s="1386"/>
    </row>
  </sheetData>
  <sheetProtection/>
  <mergeCells count="8">
    <mergeCell ref="J3:K4"/>
    <mergeCell ref="C3:E4"/>
    <mergeCell ref="A1:K1"/>
    <mergeCell ref="A13:B13"/>
    <mergeCell ref="A3:A5"/>
    <mergeCell ref="B3:B5"/>
    <mergeCell ref="F3:F4"/>
    <mergeCell ref="G3:I4"/>
  </mergeCells>
  <printOptions/>
  <pageMargins left="0.63" right="0" top="0.41" bottom="0.48" header="0.25" footer="0.25"/>
  <pageSetup horizontalDpi="600" verticalDpi="600" orientation="landscape" paperSize="9" r:id="rId1"/>
  <ignoredErrors>
    <ignoredError sqref="E13:I1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W45"/>
  <sheetViews>
    <sheetView zoomScalePageLayoutView="0" workbookViewId="0" topLeftCell="A18">
      <selection activeCell="A18" sqref="A18:T18"/>
    </sheetView>
  </sheetViews>
  <sheetFormatPr defaultColWidth="8.796875" defaultRowHeight="15"/>
  <cols>
    <col min="1" max="1" width="3.69921875" style="28" customWidth="1"/>
    <col min="2" max="2" width="17.5" style="28" customWidth="1"/>
    <col min="3" max="3" width="7.3984375" style="28" customWidth="1"/>
    <col min="4" max="4" width="7.5" style="28" customWidth="1"/>
    <col min="5" max="5" width="5.09765625" style="28" customWidth="1"/>
    <col min="6" max="6" width="6.09765625" style="28" customWidth="1"/>
    <col min="7" max="7" width="5.5" style="28" customWidth="1"/>
    <col min="8" max="8" width="5.19921875" style="28" customWidth="1"/>
    <col min="9" max="10" width="5.69921875" style="28" customWidth="1"/>
    <col min="11" max="11" width="6.19921875" style="28" customWidth="1"/>
    <col min="12" max="12" width="6.69921875" style="28" customWidth="1"/>
    <col min="13" max="13" width="6.09765625" style="28" customWidth="1"/>
    <col min="14" max="14" width="7" style="28" customWidth="1"/>
    <col min="15" max="15" width="6.5" style="28" customWidth="1"/>
    <col min="16" max="16" width="6" style="28" customWidth="1"/>
    <col min="17" max="17" width="6.59765625" style="28" customWidth="1"/>
    <col min="18" max="18" width="6" style="28" customWidth="1"/>
    <col min="19" max="19" width="5.59765625" style="28" customWidth="1"/>
    <col min="20" max="20" width="6.59765625" style="28" customWidth="1"/>
    <col min="21" max="22" width="9" style="28" customWidth="1"/>
  </cols>
  <sheetData>
    <row r="1" spans="1:16" ht="29.25" customHeight="1" hidden="1">
      <c r="A1" s="1978" t="s">
        <v>88</v>
      </c>
      <c r="B1" s="1978"/>
      <c r="C1" s="1978"/>
      <c r="D1" s="1978"/>
      <c r="E1" s="1978"/>
      <c r="F1" s="1978"/>
      <c r="G1" s="1978"/>
      <c r="H1" s="1978"/>
      <c r="I1" s="1978"/>
      <c r="J1" s="1978"/>
      <c r="K1" s="1978"/>
      <c r="L1" s="1978"/>
      <c r="M1" s="1978"/>
      <c r="N1" s="1978"/>
      <c r="O1" s="1978"/>
      <c r="P1" s="1978"/>
    </row>
    <row r="2" spans="1:16" ht="26.25" customHeight="1" hidden="1">
      <c r="A2" s="1978" t="s">
        <v>149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</row>
    <row r="3" spans="2:12" ht="17.25" hidden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0" ht="30" customHeight="1" hidden="1">
      <c r="A4" s="1973" t="s">
        <v>16</v>
      </c>
      <c r="B4" s="1973" t="s">
        <v>17</v>
      </c>
      <c r="C4" s="1980" t="s">
        <v>18</v>
      </c>
      <c r="D4" s="1981"/>
      <c r="E4" s="1981"/>
      <c r="F4" s="1981"/>
      <c r="G4" s="1981"/>
      <c r="H4" s="1981"/>
      <c r="I4" s="1981"/>
      <c r="J4" s="1981"/>
      <c r="K4" s="1981"/>
      <c r="L4" s="1981"/>
      <c r="M4" s="1981"/>
      <c r="N4" s="1981"/>
      <c r="O4" s="1981"/>
      <c r="P4" s="1981"/>
      <c r="Q4" s="1552"/>
      <c r="R4" s="1553"/>
      <c r="S4" s="1553"/>
      <c r="T4" s="1554"/>
    </row>
    <row r="5" spans="1:20" ht="39" customHeight="1" hidden="1">
      <c r="A5" s="1973"/>
      <c r="B5" s="1973"/>
      <c r="C5" s="1974" t="s">
        <v>19</v>
      </c>
      <c r="D5" s="1974"/>
      <c r="E5" s="1974"/>
      <c r="F5" s="1974" t="s">
        <v>20</v>
      </c>
      <c r="G5" s="1974"/>
      <c r="H5" s="1974"/>
      <c r="I5" s="1555"/>
      <c r="J5" s="1555"/>
      <c r="K5" s="1982" t="s">
        <v>21</v>
      </c>
      <c r="L5" s="1983"/>
      <c r="M5" s="1984"/>
      <c r="N5" s="1974" t="s">
        <v>30</v>
      </c>
      <c r="O5" s="1974"/>
      <c r="P5" s="1982"/>
      <c r="Q5" s="1976"/>
      <c r="R5" s="1977"/>
      <c r="S5" s="1977"/>
      <c r="T5" s="1969"/>
    </row>
    <row r="6" spans="1:20" ht="56.25" customHeight="1" hidden="1">
      <c r="A6" s="1973"/>
      <c r="B6" s="1973"/>
      <c r="C6" s="1161" t="s">
        <v>151</v>
      </c>
      <c r="D6" s="1162" t="s">
        <v>150</v>
      </c>
      <c r="E6" s="1161" t="s">
        <v>22</v>
      </c>
      <c r="F6" s="1161" t="s">
        <v>152</v>
      </c>
      <c r="G6" s="1162" t="s">
        <v>150</v>
      </c>
      <c r="H6" s="1161" t="s">
        <v>22</v>
      </c>
      <c r="I6" s="1161"/>
      <c r="J6" s="1161"/>
      <c r="K6" s="1161" t="s">
        <v>151</v>
      </c>
      <c r="L6" s="1162" t="s">
        <v>150</v>
      </c>
      <c r="M6" s="1555" t="s">
        <v>22</v>
      </c>
      <c r="N6" s="1161" t="s">
        <v>153</v>
      </c>
      <c r="O6" s="1162" t="s">
        <v>150</v>
      </c>
      <c r="P6" s="1555" t="s">
        <v>22</v>
      </c>
      <c r="Q6" s="1556"/>
      <c r="R6" s="49"/>
      <c r="S6" s="49"/>
      <c r="T6" s="1969"/>
    </row>
    <row r="7" spans="1:20" ht="22.5" customHeight="1" hidden="1">
      <c r="A7" s="1557">
        <v>1</v>
      </c>
      <c r="B7" s="1558" t="s">
        <v>23</v>
      </c>
      <c r="C7" s="1559" t="s">
        <v>69</v>
      </c>
      <c r="D7" s="1560" t="s">
        <v>69</v>
      </c>
      <c r="E7" s="1561">
        <v>100</v>
      </c>
      <c r="F7" s="1560" t="s">
        <v>31</v>
      </c>
      <c r="G7" s="1560" t="s">
        <v>31</v>
      </c>
      <c r="H7" s="1561">
        <v>100</v>
      </c>
      <c r="I7" s="1561"/>
      <c r="J7" s="1561"/>
      <c r="K7" s="1560" t="s">
        <v>79</v>
      </c>
      <c r="L7" s="1562" t="s">
        <v>82</v>
      </c>
      <c r="M7" s="1561">
        <v>582</v>
      </c>
      <c r="N7" s="1563">
        <v>50</v>
      </c>
      <c r="O7" s="1564">
        <v>50</v>
      </c>
      <c r="P7" s="1565">
        <f aca="true" t="shared" si="0" ref="P7:P13">O7/N7*100</f>
        <v>100</v>
      </c>
      <c r="Q7" s="1566"/>
      <c r="R7" s="1567"/>
      <c r="S7" s="1568"/>
      <c r="T7" s="44"/>
    </row>
    <row r="8" spans="1:20" ht="22.5" customHeight="1" hidden="1">
      <c r="A8" s="1569">
        <v>2</v>
      </c>
      <c r="B8" s="1570" t="s">
        <v>24</v>
      </c>
      <c r="C8" s="1571" t="s">
        <v>70</v>
      </c>
      <c r="D8" s="1572" t="s">
        <v>70</v>
      </c>
      <c r="E8" s="1573">
        <v>100</v>
      </c>
      <c r="F8" s="1572" t="s">
        <v>31</v>
      </c>
      <c r="G8" s="1572" t="s">
        <v>31</v>
      </c>
      <c r="H8" s="1573">
        <v>100</v>
      </c>
      <c r="I8" s="1573"/>
      <c r="J8" s="1573"/>
      <c r="K8" s="1572" t="s">
        <v>80</v>
      </c>
      <c r="L8" s="1574" t="s">
        <v>83</v>
      </c>
      <c r="M8" s="1573">
        <v>302</v>
      </c>
      <c r="N8" s="1575">
        <v>50</v>
      </c>
      <c r="O8" s="1576">
        <v>38</v>
      </c>
      <c r="P8" s="1577">
        <f t="shared" si="0"/>
        <v>76</v>
      </c>
      <c r="Q8" s="1566"/>
      <c r="R8" s="1567"/>
      <c r="S8" s="1568"/>
      <c r="T8" s="44"/>
    </row>
    <row r="9" spans="1:20" ht="22.5" customHeight="1" hidden="1">
      <c r="A9" s="1569">
        <v>3</v>
      </c>
      <c r="B9" s="1570" t="s">
        <v>25</v>
      </c>
      <c r="C9" s="1571" t="s">
        <v>71</v>
      </c>
      <c r="D9" s="1572" t="s">
        <v>71</v>
      </c>
      <c r="E9" s="1573">
        <v>100</v>
      </c>
      <c r="F9" s="1572" t="s">
        <v>31</v>
      </c>
      <c r="G9" s="1572" t="s">
        <v>31</v>
      </c>
      <c r="H9" s="1573">
        <v>100</v>
      </c>
      <c r="I9" s="1573"/>
      <c r="J9" s="1573"/>
      <c r="K9" s="1572" t="s">
        <v>79</v>
      </c>
      <c r="L9" s="1574" t="s">
        <v>84</v>
      </c>
      <c r="M9" s="1573">
        <v>153</v>
      </c>
      <c r="N9" s="1575">
        <v>50</v>
      </c>
      <c r="O9" s="1576">
        <v>10</v>
      </c>
      <c r="P9" s="1577">
        <f t="shared" si="0"/>
        <v>20</v>
      </c>
      <c r="Q9" s="1566"/>
      <c r="R9" s="1567"/>
      <c r="S9" s="1568"/>
      <c r="T9" s="44"/>
    </row>
    <row r="10" spans="1:20" ht="22.5" customHeight="1" hidden="1">
      <c r="A10" s="1569">
        <v>4</v>
      </c>
      <c r="B10" s="1570" t="s">
        <v>26</v>
      </c>
      <c r="C10" s="1571" t="s">
        <v>72</v>
      </c>
      <c r="D10" s="1572" t="s">
        <v>72</v>
      </c>
      <c r="E10" s="1573">
        <v>100</v>
      </c>
      <c r="F10" s="1572" t="s">
        <v>31</v>
      </c>
      <c r="G10" s="1572" t="s">
        <v>31</v>
      </c>
      <c r="H10" s="1573">
        <v>100</v>
      </c>
      <c r="I10" s="1573"/>
      <c r="J10" s="1573"/>
      <c r="K10" s="1572" t="s">
        <v>80</v>
      </c>
      <c r="L10" s="1574" t="s">
        <v>85</v>
      </c>
      <c r="M10" s="1573">
        <v>46.6</v>
      </c>
      <c r="N10" s="1575">
        <v>40</v>
      </c>
      <c r="O10" s="1576">
        <v>4</v>
      </c>
      <c r="P10" s="1577">
        <f t="shared" si="0"/>
        <v>10</v>
      </c>
      <c r="Q10" s="1566"/>
      <c r="R10" s="1567"/>
      <c r="S10" s="1568"/>
      <c r="T10" s="44"/>
    </row>
    <row r="11" spans="1:20" ht="22.5" customHeight="1" hidden="1">
      <c r="A11" s="1569">
        <v>5</v>
      </c>
      <c r="B11" s="1570" t="s">
        <v>27</v>
      </c>
      <c r="C11" s="1571" t="s">
        <v>73</v>
      </c>
      <c r="D11" s="1572" t="s">
        <v>73</v>
      </c>
      <c r="E11" s="1573">
        <v>100</v>
      </c>
      <c r="F11" s="1572" t="s">
        <v>31</v>
      </c>
      <c r="G11" s="1572" t="s">
        <v>31</v>
      </c>
      <c r="H11" s="1573">
        <v>100</v>
      </c>
      <c r="I11" s="1573"/>
      <c r="J11" s="1573"/>
      <c r="K11" s="1572" t="s">
        <v>80</v>
      </c>
      <c r="L11" s="1574" t="s">
        <v>80</v>
      </c>
      <c r="M11" s="1573">
        <v>100</v>
      </c>
      <c r="N11" s="1575">
        <v>50</v>
      </c>
      <c r="O11" s="1576">
        <v>7</v>
      </c>
      <c r="P11" s="1577">
        <f t="shared" si="0"/>
        <v>14.000000000000002</v>
      </c>
      <c r="Q11" s="1566"/>
      <c r="R11" s="1567"/>
      <c r="S11" s="1568"/>
      <c r="T11" s="44"/>
    </row>
    <row r="12" spans="1:20" ht="22.5" customHeight="1" hidden="1">
      <c r="A12" s="1569">
        <v>6</v>
      </c>
      <c r="B12" s="1570" t="s">
        <v>28</v>
      </c>
      <c r="C12" s="1571" t="s">
        <v>74</v>
      </c>
      <c r="D12" s="1572" t="s">
        <v>74</v>
      </c>
      <c r="E12" s="1573">
        <v>100</v>
      </c>
      <c r="F12" s="1572" t="s">
        <v>31</v>
      </c>
      <c r="G12" s="1572" t="s">
        <v>31</v>
      </c>
      <c r="H12" s="1573">
        <v>100</v>
      </c>
      <c r="I12" s="1573"/>
      <c r="J12" s="1573"/>
      <c r="K12" s="1572" t="s">
        <v>80</v>
      </c>
      <c r="L12" s="1574" t="s">
        <v>80</v>
      </c>
      <c r="M12" s="1573">
        <v>100</v>
      </c>
      <c r="N12" s="1575">
        <v>30</v>
      </c>
      <c r="O12" s="1576">
        <v>10</v>
      </c>
      <c r="P12" s="1577">
        <f t="shared" si="0"/>
        <v>33.33333333333333</v>
      </c>
      <c r="Q12" s="1566"/>
      <c r="R12" s="1567"/>
      <c r="S12" s="1568"/>
      <c r="T12" s="44"/>
    </row>
    <row r="13" spans="1:20" ht="22.5" customHeight="1" hidden="1">
      <c r="A13" s="1578">
        <v>7</v>
      </c>
      <c r="B13" s="1579" t="s">
        <v>29</v>
      </c>
      <c r="C13" s="1580" t="s">
        <v>31</v>
      </c>
      <c r="D13" s="1580" t="s">
        <v>76</v>
      </c>
      <c r="E13" s="1581">
        <v>230</v>
      </c>
      <c r="F13" s="1580"/>
      <c r="G13" s="1582"/>
      <c r="H13" s="1581"/>
      <c r="I13" s="1581"/>
      <c r="J13" s="1581"/>
      <c r="K13" s="1580"/>
      <c r="L13" s="1583" t="s">
        <v>86</v>
      </c>
      <c r="M13" s="1581"/>
      <c r="N13" s="1584">
        <v>20</v>
      </c>
      <c r="O13" s="1585">
        <v>71</v>
      </c>
      <c r="P13" s="1586">
        <f t="shared" si="0"/>
        <v>355</v>
      </c>
      <c r="Q13" s="1566"/>
      <c r="R13" s="1567"/>
      <c r="S13" s="1568"/>
      <c r="T13" s="44"/>
    </row>
    <row r="14" spans="1:20" ht="22.5" customHeight="1" hidden="1">
      <c r="A14" s="1985" t="s">
        <v>2</v>
      </c>
      <c r="B14" s="1985"/>
      <c r="C14" s="1587" t="s">
        <v>75</v>
      </c>
      <c r="D14" s="1587" t="s">
        <v>77</v>
      </c>
      <c r="E14" s="1588">
        <v>131.8</v>
      </c>
      <c r="F14" s="1589" t="s">
        <v>78</v>
      </c>
      <c r="G14" s="1589" t="s">
        <v>78</v>
      </c>
      <c r="H14" s="1588">
        <v>100</v>
      </c>
      <c r="I14" s="1588"/>
      <c r="J14" s="1588"/>
      <c r="K14" s="1589" t="s">
        <v>81</v>
      </c>
      <c r="L14" s="1590" t="s">
        <v>87</v>
      </c>
      <c r="M14" s="1591">
        <v>266.8</v>
      </c>
      <c r="N14" s="1592">
        <f>SUM(N7:N13)</f>
        <v>290</v>
      </c>
      <c r="O14" s="1592">
        <f>SUM(O7:O13)</f>
        <v>190</v>
      </c>
      <c r="P14" s="1593">
        <f>O14/N14*100</f>
        <v>65.51724137931035</v>
      </c>
      <c r="Q14" s="1594"/>
      <c r="R14" s="1595"/>
      <c r="S14" s="1596"/>
      <c r="T14" s="44"/>
    </row>
    <row r="15" spans="1:20" ht="22.5" customHeight="1" hidden="1">
      <c r="A15" s="1597"/>
      <c r="B15" s="1597"/>
      <c r="C15" s="1598"/>
      <c r="D15" s="1598"/>
      <c r="E15" s="16"/>
      <c r="F15" s="1599"/>
      <c r="G15" s="1599"/>
      <c r="H15" s="16"/>
      <c r="I15" s="16"/>
      <c r="J15" s="16"/>
      <c r="K15" s="1599"/>
      <c r="L15" s="16"/>
      <c r="M15" s="17"/>
      <c r="N15" s="1599"/>
      <c r="O15" s="17"/>
      <c r="P15" s="18"/>
      <c r="Q15" s="44"/>
      <c r="R15" s="44"/>
      <c r="S15" s="44"/>
      <c r="T15" s="1549"/>
    </row>
    <row r="16" spans="1:20" ht="22.5" customHeight="1" hidden="1">
      <c r="A16" s="1597"/>
      <c r="B16" s="1597"/>
      <c r="C16" s="1598"/>
      <c r="D16" s="1598"/>
      <c r="E16" s="16"/>
      <c r="F16" s="1599"/>
      <c r="G16" s="1599"/>
      <c r="H16" s="16"/>
      <c r="I16" s="16"/>
      <c r="J16" s="16"/>
      <c r="K16" s="1599"/>
      <c r="L16" s="16"/>
      <c r="M16" s="17"/>
      <c r="N16" s="1599"/>
      <c r="O16" s="17"/>
      <c r="P16" s="18"/>
      <c r="Q16" s="44"/>
      <c r="R16" s="44"/>
      <c r="S16" s="44"/>
      <c r="T16" s="1549"/>
    </row>
    <row r="17" spans="1:20" ht="22.5" customHeight="1" hidden="1">
      <c r="A17" s="1597"/>
      <c r="B17" s="1597"/>
      <c r="C17" s="1598"/>
      <c r="D17" s="1598"/>
      <c r="E17" s="16"/>
      <c r="F17" s="1599"/>
      <c r="G17" s="1599"/>
      <c r="H17" s="16"/>
      <c r="I17" s="16"/>
      <c r="J17" s="16"/>
      <c r="K17" s="1599"/>
      <c r="L17" s="16"/>
      <c r="M17" s="17"/>
      <c r="N17" s="1599"/>
      <c r="O17" s="17"/>
      <c r="P17" s="18"/>
      <c r="Q17" s="44"/>
      <c r="R17" s="44"/>
      <c r="S17" s="44"/>
      <c r="T17" s="1549"/>
    </row>
    <row r="18" spans="1:23" ht="21" customHeight="1">
      <c r="A18" s="1970" t="s">
        <v>848</v>
      </c>
      <c r="B18" s="1971"/>
      <c r="C18" s="1971"/>
      <c r="D18" s="1971"/>
      <c r="E18" s="1971"/>
      <c r="F18" s="1971"/>
      <c r="G18" s="1971"/>
      <c r="H18" s="1971"/>
      <c r="I18" s="1971"/>
      <c r="J18" s="1971"/>
      <c r="K18" s="1971"/>
      <c r="L18" s="1971"/>
      <c r="M18" s="1971"/>
      <c r="N18" s="1971"/>
      <c r="O18" s="1971"/>
      <c r="P18" s="1971"/>
      <c r="Q18" s="1971"/>
      <c r="R18" s="1971"/>
      <c r="S18" s="1971"/>
      <c r="T18" s="1972"/>
      <c r="U18" s="44"/>
      <c r="V18" s="1549"/>
      <c r="W18" s="20"/>
    </row>
    <row r="19" spans="1:23" ht="18" customHeight="1">
      <c r="A19" s="48"/>
      <c r="B19" s="1979"/>
      <c r="C19" s="1979"/>
      <c r="D19" s="1979"/>
      <c r="E19" s="1979"/>
      <c r="F19" s="1979"/>
      <c r="G19" s="1979"/>
      <c r="H19" s="1979"/>
      <c r="I19" s="1979"/>
      <c r="J19" s="1979"/>
      <c r="K19" s="1979"/>
      <c r="L19" s="1979"/>
      <c r="M19" s="1979"/>
      <c r="N19" s="1979"/>
      <c r="O19" s="1979"/>
      <c r="P19" s="1979"/>
      <c r="Q19" s="1979"/>
      <c r="R19" s="44"/>
      <c r="S19" s="44"/>
      <c r="T19" s="44"/>
      <c r="U19" s="44"/>
      <c r="V19" s="1549"/>
      <c r="W19" s="20"/>
    </row>
    <row r="20" spans="1:21" ht="46.5" customHeight="1">
      <c r="A20" s="1947" t="s">
        <v>14</v>
      </c>
      <c r="B20" s="1947" t="s">
        <v>225</v>
      </c>
      <c r="C20" s="1944" t="s">
        <v>221</v>
      </c>
      <c r="D20" s="1975"/>
      <c r="E20" s="1945"/>
      <c r="F20" s="1944" t="s">
        <v>429</v>
      </c>
      <c r="G20" s="1975"/>
      <c r="H20" s="1975"/>
      <c r="I20" s="1975"/>
      <c r="J20" s="1945"/>
      <c r="K20" s="1944" t="s">
        <v>479</v>
      </c>
      <c r="L20" s="1975"/>
      <c r="M20" s="1945"/>
      <c r="N20" s="1944" t="s">
        <v>293</v>
      </c>
      <c r="O20" s="1975"/>
      <c r="P20" s="1945"/>
      <c r="Q20" s="1986" t="s">
        <v>222</v>
      </c>
      <c r="R20" s="1987"/>
      <c r="S20" s="1988"/>
      <c r="T20" s="1951" t="s">
        <v>203</v>
      </c>
      <c r="U20" s="889"/>
    </row>
    <row r="21" spans="1:20" ht="69" customHeight="1">
      <c r="A21" s="1947"/>
      <c r="B21" s="1947"/>
      <c r="C21" s="1159" t="s">
        <v>849</v>
      </c>
      <c r="D21" s="1159" t="s">
        <v>845</v>
      </c>
      <c r="E21" s="1159" t="s">
        <v>53</v>
      </c>
      <c r="F21" s="1159" t="s">
        <v>850</v>
      </c>
      <c r="G21" s="1159" t="str">
        <f>D21</f>
        <v>TH 03 tháng </v>
      </c>
      <c r="H21" s="1159" t="s">
        <v>53</v>
      </c>
      <c r="I21" s="1159" t="s">
        <v>427</v>
      </c>
      <c r="J21" s="1159" t="s">
        <v>428</v>
      </c>
      <c r="K21" s="1159" t="s">
        <v>844</v>
      </c>
      <c r="L21" s="1159" t="str">
        <f>D21</f>
        <v>TH 03 tháng </v>
      </c>
      <c r="M21" s="1159" t="s">
        <v>53</v>
      </c>
      <c r="N21" s="1159" t="s">
        <v>851</v>
      </c>
      <c r="O21" s="1159" t="str">
        <f>D21</f>
        <v>TH 03 tháng </v>
      </c>
      <c r="P21" s="1159" t="s">
        <v>53</v>
      </c>
      <c r="Q21" s="1159" t="s">
        <v>852</v>
      </c>
      <c r="R21" s="1159" t="str">
        <f>D21</f>
        <v>TH 03 tháng </v>
      </c>
      <c r="S21" s="1159" t="s">
        <v>53</v>
      </c>
      <c r="T21" s="1952"/>
    </row>
    <row r="22" spans="1:20" ht="24" customHeight="1">
      <c r="A22" s="263">
        <v>1</v>
      </c>
      <c r="B22" s="911" t="s">
        <v>102</v>
      </c>
      <c r="C22" s="1600">
        <v>500</v>
      </c>
      <c r="D22" s="1600">
        <v>140</v>
      </c>
      <c r="E22" s="1601">
        <f aca="true" t="shared" si="1" ref="E22:E31">D22/C22*100</f>
        <v>28.000000000000004</v>
      </c>
      <c r="F22" s="1602">
        <v>1</v>
      </c>
      <c r="G22" s="1529">
        <v>0</v>
      </c>
      <c r="H22" s="1538">
        <f aca="true" t="shared" si="2" ref="H22:H29">G22/F22*100</f>
        <v>0</v>
      </c>
      <c r="I22" s="1529">
        <v>0</v>
      </c>
      <c r="J22" s="1529">
        <v>0</v>
      </c>
      <c r="K22" s="1603">
        <v>55</v>
      </c>
      <c r="L22" s="1603">
        <v>9</v>
      </c>
      <c r="M22" s="1522">
        <f aca="true" t="shared" si="3" ref="M22:M28">L22/K22*100</f>
        <v>16.363636363636363</v>
      </c>
      <c r="N22" s="1602">
        <v>774</v>
      </c>
      <c r="O22" s="1600">
        <v>254</v>
      </c>
      <c r="P22" s="1601">
        <f>O22/N22*100</f>
        <v>32.81653746770026</v>
      </c>
      <c r="Q22" s="1602">
        <v>1540</v>
      </c>
      <c r="R22" s="1600">
        <v>513</v>
      </c>
      <c r="S22" s="1522">
        <f>R22/Q22*100</f>
        <v>33.311688311688314</v>
      </c>
      <c r="T22" s="1604">
        <v>34</v>
      </c>
    </row>
    <row r="23" spans="1:20" ht="24" customHeight="1">
      <c r="A23" s="362">
        <v>2</v>
      </c>
      <c r="B23" s="35" t="s">
        <v>95</v>
      </c>
      <c r="C23" s="1603">
        <v>250</v>
      </c>
      <c r="D23" s="1603">
        <v>126</v>
      </c>
      <c r="E23" s="1605">
        <f t="shared" si="1"/>
        <v>50.4</v>
      </c>
      <c r="F23" s="1606">
        <v>1</v>
      </c>
      <c r="G23" s="1529">
        <v>0</v>
      </c>
      <c r="H23" s="1537">
        <f t="shared" si="2"/>
        <v>0</v>
      </c>
      <c r="I23" s="1507">
        <v>0</v>
      </c>
      <c r="J23" s="1507">
        <v>0</v>
      </c>
      <c r="K23" s="1603">
        <v>6</v>
      </c>
      <c r="L23" s="1507">
        <v>0</v>
      </c>
      <c r="M23" s="1497">
        <f t="shared" si="3"/>
        <v>0</v>
      </c>
      <c r="N23" s="1606">
        <v>194</v>
      </c>
      <c r="O23" s="1603">
        <v>55</v>
      </c>
      <c r="P23" s="1605">
        <f aca="true" t="shared" si="4" ref="P23:P31">O23/N23*100</f>
        <v>28.350515463917525</v>
      </c>
      <c r="Q23" s="1606">
        <v>400</v>
      </c>
      <c r="R23" s="1603">
        <v>99</v>
      </c>
      <c r="S23" s="1497">
        <f aca="true" t="shared" si="5" ref="S23:S31">R23/Q23*100</f>
        <v>24.75</v>
      </c>
      <c r="T23" s="362">
        <v>15</v>
      </c>
    </row>
    <row r="24" spans="1:20" ht="24" customHeight="1">
      <c r="A24" s="362">
        <v>3</v>
      </c>
      <c r="B24" s="35" t="s">
        <v>99</v>
      </c>
      <c r="C24" s="1603">
        <v>250</v>
      </c>
      <c r="D24" s="1603">
        <v>70</v>
      </c>
      <c r="E24" s="1605">
        <f t="shared" si="1"/>
        <v>28.000000000000004</v>
      </c>
      <c r="F24" s="1606">
        <v>1</v>
      </c>
      <c r="G24" s="1529">
        <v>0</v>
      </c>
      <c r="H24" s="1537">
        <f t="shared" si="2"/>
        <v>0</v>
      </c>
      <c r="I24" s="1507">
        <v>0</v>
      </c>
      <c r="J24" s="1507">
        <v>0</v>
      </c>
      <c r="K24" s="1603">
        <v>11</v>
      </c>
      <c r="L24" s="1603">
        <v>2</v>
      </c>
      <c r="M24" s="1497">
        <f t="shared" si="3"/>
        <v>18.181818181818183</v>
      </c>
      <c r="N24" s="1606">
        <v>370</v>
      </c>
      <c r="O24" s="1603">
        <v>76</v>
      </c>
      <c r="P24" s="1605">
        <f t="shared" si="4"/>
        <v>20.54054054054054</v>
      </c>
      <c r="Q24" s="1606">
        <v>750</v>
      </c>
      <c r="R24" s="1603">
        <v>151</v>
      </c>
      <c r="S24" s="1497">
        <f t="shared" si="5"/>
        <v>20.133333333333333</v>
      </c>
      <c r="T24" s="362">
        <v>7</v>
      </c>
    </row>
    <row r="25" spans="1:20" ht="24" customHeight="1">
      <c r="A25" s="362">
        <v>4</v>
      </c>
      <c r="B25" s="35" t="s">
        <v>98</v>
      </c>
      <c r="C25" s="1603">
        <v>200</v>
      </c>
      <c r="D25" s="1603">
        <v>99</v>
      </c>
      <c r="E25" s="1605">
        <f t="shared" si="1"/>
        <v>49.5</v>
      </c>
      <c r="F25" s="1606">
        <v>1</v>
      </c>
      <c r="G25" s="1529">
        <v>0</v>
      </c>
      <c r="H25" s="1537">
        <f t="shared" si="2"/>
        <v>0</v>
      </c>
      <c r="I25" s="1507">
        <v>0</v>
      </c>
      <c r="J25" s="1507">
        <v>0</v>
      </c>
      <c r="K25" s="1603">
        <v>17</v>
      </c>
      <c r="L25" s="1603">
        <v>1</v>
      </c>
      <c r="M25" s="1497">
        <f t="shared" si="3"/>
        <v>5.88235294117647</v>
      </c>
      <c r="N25" s="1606">
        <v>348</v>
      </c>
      <c r="O25" s="1603">
        <v>96</v>
      </c>
      <c r="P25" s="1605">
        <f t="shared" si="4"/>
        <v>27.586206896551722</v>
      </c>
      <c r="Q25" s="1606">
        <v>700</v>
      </c>
      <c r="R25" s="1603">
        <v>194</v>
      </c>
      <c r="S25" s="1497">
        <f t="shared" si="5"/>
        <v>27.714285714285715</v>
      </c>
      <c r="T25" s="1507">
        <v>0</v>
      </c>
    </row>
    <row r="26" spans="1:20" ht="24" customHeight="1">
      <c r="A26" s="362">
        <v>5</v>
      </c>
      <c r="B26" s="35" t="s">
        <v>92</v>
      </c>
      <c r="C26" s="1603">
        <v>200</v>
      </c>
      <c r="D26" s="1603">
        <v>110</v>
      </c>
      <c r="E26" s="1605">
        <f t="shared" si="1"/>
        <v>55.00000000000001</v>
      </c>
      <c r="F26" s="1606">
        <v>1</v>
      </c>
      <c r="G26" s="1529">
        <v>0</v>
      </c>
      <c r="H26" s="1537">
        <f t="shared" si="2"/>
        <v>0</v>
      </c>
      <c r="I26" s="1507">
        <v>0</v>
      </c>
      <c r="J26" s="1507">
        <v>0</v>
      </c>
      <c r="K26" s="1603">
        <v>8</v>
      </c>
      <c r="L26" s="1507">
        <v>0</v>
      </c>
      <c r="M26" s="1497">
        <f>L26/K26*100</f>
        <v>0</v>
      </c>
      <c r="N26" s="1606">
        <v>356</v>
      </c>
      <c r="O26" s="1603">
        <v>97</v>
      </c>
      <c r="P26" s="1605">
        <f t="shared" si="4"/>
        <v>27.247191011235955</v>
      </c>
      <c r="Q26" s="1606">
        <v>720</v>
      </c>
      <c r="R26" s="1603">
        <v>199</v>
      </c>
      <c r="S26" s="1497">
        <f t="shared" si="5"/>
        <v>27.63888888888889</v>
      </c>
      <c r="T26" s="1507">
        <v>0</v>
      </c>
    </row>
    <row r="27" spans="1:20" ht="24" customHeight="1">
      <c r="A27" s="362">
        <v>6</v>
      </c>
      <c r="B27" s="35" t="s">
        <v>91</v>
      </c>
      <c r="C27" s="1603">
        <v>100</v>
      </c>
      <c r="D27" s="1603">
        <v>10</v>
      </c>
      <c r="E27" s="1605">
        <f t="shared" si="1"/>
        <v>10</v>
      </c>
      <c r="F27" s="1606">
        <v>1</v>
      </c>
      <c r="G27" s="1529">
        <v>0</v>
      </c>
      <c r="H27" s="1537">
        <f t="shared" si="2"/>
        <v>0</v>
      </c>
      <c r="I27" s="1507">
        <v>0</v>
      </c>
      <c r="J27" s="1507">
        <v>0</v>
      </c>
      <c r="K27" s="1603">
        <v>5</v>
      </c>
      <c r="L27" s="1603">
        <v>1</v>
      </c>
      <c r="M27" s="1497">
        <f t="shared" si="3"/>
        <v>20</v>
      </c>
      <c r="N27" s="1606">
        <v>115</v>
      </c>
      <c r="O27" s="1603">
        <v>20</v>
      </c>
      <c r="P27" s="1605">
        <f t="shared" si="4"/>
        <v>17.391304347826086</v>
      </c>
      <c r="Q27" s="1606">
        <v>230</v>
      </c>
      <c r="R27" s="1603">
        <v>35</v>
      </c>
      <c r="S27" s="1497">
        <f t="shared" si="5"/>
        <v>15.217391304347828</v>
      </c>
      <c r="T27" s="1507">
        <v>0</v>
      </c>
    </row>
    <row r="28" spans="1:20" ht="24" customHeight="1">
      <c r="A28" s="362">
        <v>7</v>
      </c>
      <c r="B28" s="158" t="s">
        <v>146</v>
      </c>
      <c r="C28" s="1607">
        <v>150</v>
      </c>
      <c r="D28" s="1607">
        <v>36</v>
      </c>
      <c r="E28" s="1608">
        <f t="shared" si="1"/>
        <v>24</v>
      </c>
      <c r="F28" s="1606">
        <v>1</v>
      </c>
      <c r="G28" s="1529">
        <v>0</v>
      </c>
      <c r="H28" s="1609">
        <f t="shared" si="2"/>
        <v>0</v>
      </c>
      <c r="I28" s="1507">
        <v>0</v>
      </c>
      <c r="J28" s="1507">
        <v>0</v>
      </c>
      <c r="K28" s="1603">
        <v>5</v>
      </c>
      <c r="L28" s="1507">
        <v>0</v>
      </c>
      <c r="M28" s="1506">
        <f t="shared" si="3"/>
        <v>0</v>
      </c>
      <c r="N28" s="1610">
        <v>136</v>
      </c>
      <c r="O28" s="1607">
        <v>15</v>
      </c>
      <c r="P28" s="1608">
        <f t="shared" si="4"/>
        <v>11.029411764705882</v>
      </c>
      <c r="Q28" s="1610">
        <v>280</v>
      </c>
      <c r="R28" s="1607">
        <v>29</v>
      </c>
      <c r="S28" s="1506">
        <f t="shared" si="5"/>
        <v>10.357142857142858</v>
      </c>
      <c r="T28" s="1611">
        <v>5</v>
      </c>
    </row>
    <row r="29" spans="1:20" ht="24" customHeight="1">
      <c r="A29" s="362">
        <v>8</v>
      </c>
      <c r="B29" s="677" t="s">
        <v>103</v>
      </c>
      <c r="C29" s="1607">
        <v>350</v>
      </c>
      <c r="D29" s="1607">
        <v>158</v>
      </c>
      <c r="E29" s="1605">
        <f t="shared" si="1"/>
        <v>45.14285714285714</v>
      </c>
      <c r="F29" s="1606">
        <v>3</v>
      </c>
      <c r="G29" s="1606">
        <v>1</v>
      </c>
      <c r="H29" s="1537">
        <f t="shared" si="2"/>
        <v>33.33333333333333</v>
      </c>
      <c r="I29" s="1507">
        <v>2</v>
      </c>
      <c r="J29" s="1507">
        <v>1</v>
      </c>
      <c r="K29" s="1603">
        <v>12</v>
      </c>
      <c r="L29" s="1603">
        <v>6</v>
      </c>
      <c r="M29" s="1507">
        <v>0</v>
      </c>
      <c r="N29" s="1603">
        <v>127</v>
      </c>
      <c r="O29" s="1603">
        <v>21</v>
      </c>
      <c r="P29" s="1608">
        <f>O29/N29*100</f>
        <v>16.535433070866144</v>
      </c>
      <c r="Q29" s="1610">
        <v>180</v>
      </c>
      <c r="R29" s="1607">
        <v>21</v>
      </c>
      <c r="S29" s="1506">
        <f>R29/Q29*100</f>
        <v>11.666666666666666</v>
      </c>
      <c r="T29" s="1507">
        <v>0</v>
      </c>
    </row>
    <row r="30" spans="1:20" ht="33" customHeight="1">
      <c r="A30" s="362">
        <v>9</v>
      </c>
      <c r="B30" s="1620" t="s">
        <v>929</v>
      </c>
      <c r="C30" s="1612">
        <v>650</v>
      </c>
      <c r="D30" s="1531">
        <v>0</v>
      </c>
      <c r="E30" s="1613">
        <f t="shared" si="1"/>
        <v>0</v>
      </c>
      <c r="F30" s="1531">
        <v>0</v>
      </c>
      <c r="G30" s="1531">
        <v>0</v>
      </c>
      <c r="H30" s="1614"/>
      <c r="I30" s="1531">
        <v>0</v>
      </c>
      <c r="J30" s="1531">
        <v>0</v>
      </c>
      <c r="K30" s="1531">
        <v>0</v>
      </c>
      <c r="L30" s="1531">
        <v>0</v>
      </c>
      <c r="M30" s="1531">
        <v>0</v>
      </c>
      <c r="N30" s="1531">
        <v>0</v>
      </c>
      <c r="O30" s="1531">
        <v>0</v>
      </c>
      <c r="P30" s="1615">
        <v>0</v>
      </c>
      <c r="Q30" s="1615">
        <v>0</v>
      </c>
      <c r="R30" s="1615">
        <v>0</v>
      </c>
      <c r="S30" s="1615">
        <v>0</v>
      </c>
      <c r="T30" s="1615">
        <v>0</v>
      </c>
    </row>
    <row r="31" spans="1:20" ht="28.5" customHeight="1">
      <c r="A31" s="1947" t="s">
        <v>13</v>
      </c>
      <c r="B31" s="1947"/>
      <c r="C31" s="1525">
        <f>SUM(C22:C30)</f>
        <v>2650</v>
      </c>
      <c r="D31" s="1525">
        <f>SUM(D22:D30)</f>
        <v>749</v>
      </c>
      <c r="E31" s="1515">
        <f t="shared" si="1"/>
        <v>28.264150943396228</v>
      </c>
      <c r="F31" s="1525">
        <f>SUM(F22:F30)</f>
        <v>10</v>
      </c>
      <c r="G31" s="1525">
        <f>SUM(G22:G30)</f>
        <v>1</v>
      </c>
      <c r="H31" s="1546">
        <f>G31/F31*100</f>
        <v>10</v>
      </c>
      <c r="I31" s="1160">
        <f>SUM(I22:I30)</f>
        <v>2</v>
      </c>
      <c r="J31" s="1160">
        <f>SUM(J22:J30)</f>
        <v>1</v>
      </c>
      <c r="K31" s="1616">
        <f>SUM(K22:K30)</f>
        <v>119</v>
      </c>
      <c r="L31" s="1525">
        <f>SUM(L22:L30)</f>
        <v>19</v>
      </c>
      <c r="M31" s="1491">
        <f>L31/K31*100</f>
        <v>15.966386554621847</v>
      </c>
      <c r="N31" s="1525">
        <f>SUM(N22:N30)</f>
        <v>2420</v>
      </c>
      <c r="O31" s="1525">
        <f>SUM(O22:O30)</f>
        <v>634</v>
      </c>
      <c r="P31" s="1515">
        <f t="shared" si="4"/>
        <v>26.198347107438018</v>
      </c>
      <c r="Q31" s="1525">
        <f>SUM(Q22:Q30)</f>
        <v>4800</v>
      </c>
      <c r="R31" s="1525">
        <f>SUM(R22:R30)</f>
        <v>1241</v>
      </c>
      <c r="S31" s="1491">
        <f t="shared" si="5"/>
        <v>25.854166666666668</v>
      </c>
      <c r="T31" s="1617">
        <f>SUM(T22:T30)</f>
        <v>61</v>
      </c>
    </row>
    <row r="33" spans="2:20" ht="15.75">
      <c r="B33" s="290"/>
      <c r="C33" s="9"/>
      <c r="D33" s="161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.75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</row>
    <row r="35" spans="1:20" ht="15.75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</row>
    <row r="36" spans="1:20" ht="15.7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</row>
    <row r="37" spans="1:20" ht="15.75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</row>
    <row r="38" spans="2:20" ht="15.75">
      <c r="B38" s="3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ht="15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10" ht="15.75">
      <c r="B40" s="238"/>
      <c r="D40" s="1550"/>
      <c r="E40" s="1550"/>
      <c r="F40" s="1550"/>
      <c r="G40" s="1550"/>
      <c r="H40" s="1550"/>
      <c r="I40" s="1550"/>
      <c r="J40" s="44"/>
    </row>
    <row r="41" spans="4:10" ht="15.75">
      <c r="D41" s="1619"/>
      <c r="E41" s="1551"/>
      <c r="F41" s="1551"/>
      <c r="G41" s="1551"/>
      <c r="H41" s="1551"/>
      <c r="I41" s="1551"/>
      <c r="J41" s="44"/>
    </row>
    <row r="42" spans="4:10" ht="15.75">
      <c r="D42" s="1619"/>
      <c r="E42" s="1551"/>
      <c r="F42" s="1551"/>
      <c r="G42" s="1551"/>
      <c r="H42" s="1551"/>
      <c r="I42" s="1551"/>
      <c r="J42" s="44"/>
    </row>
    <row r="43" spans="4:10" ht="15.75">
      <c r="D43" s="1619"/>
      <c r="E43" s="1551"/>
      <c r="F43" s="1551"/>
      <c r="G43" s="1551"/>
      <c r="H43" s="1551"/>
      <c r="I43" s="1551"/>
      <c r="J43" s="44"/>
    </row>
    <row r="44" spans="4:10" ht="15.75">
      <c r="D44" s="1619"/>
      <c r="E44" s="1551"/>
      <c r="F44" s="1551"/>
      <c r="G44" s="1551"/>
      <c r="H44" s="1551"/>
      <c r="I44" s="1551"/>
      <c r="J44" s="44"/>
    </row>
    <row r="45" spans="4:10" ht="15">
      <c r="D45" s="44"/>
      <c r="E45" s="44"/>
      <c r="F45" s="44"/>
      <c r="G45" s="44"/>
      <c r="H45" s="44"/>
      <c r="I45" s="44"/>
      <c r="J45" s="44"/>
    </row>
  </sheetData>
  <sheetProtection/>
  <mergeCells count="23">
    <mergeCell ref="A31:B31"/>
    <mergeCell ref="A14:B14"/>
    <mergeCell ref="A20:A21"/>
    <mergeCell ref="B20:B21"/>
    <mergeCell ref="Q20:S20"/>
    <mergeCell ref="K20:M20"/>
    <mergeCell ref="F20:J20"/>
    <mergeCell ref="A1:P1"/>
    <mergeCell ref="A2:P2"/>
    <mergeCell ref="B19:Q19"/>
    <mergeCell ref="C4:P4"/>
    <mergeCell ref="C20:E20"/>
    <mergeCell ref="K5:M5"/>
    <mergeCell ref="N5:P5"/>
    <mergeCell ref="T20:T21"/>
    <mergeCell ref="T5:T6"/>
    <mergeCell ref="A18:T18"/>
    <mergeCell ref="B4:B6"/>
    <mergeCell ref="C5:E5"/>
    <mergeCell ref="F5:H5"/>
    <mergeCell ref="A4:A6"/>
    <mergeCell ref="N20:P20"/>
    <mergeCell ref="Q5:S5"/>
  </mergeCells>
  <printOptions/>
  <pageMargins left="0.36" right="0.2" top="0.74" bottom="0.4" header="0.35" footer="0.25"/>
  <pageSetup horizontalDpi="600" verticalDpi="600" orientation="landscape" paperSize="9" r:id="rId1"/>
  <ignoredErrors>
    <ignoredError sqref="E31:T3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Q22"/>
  <sheetViews>
    <sheetView zoomScaleSheetLayoutView="130" zoomScalePageLayoutView="0" workbookViewId="0" topLeftCell="B1">
      <selection activeCell="A1" sqref="A1:K1"/>
    </sheetView>
  </sheetViews>
  <sheetFormatPr defaultColWidth="8.796875" defaultRowHeight="15"/>
  <cols>
    <col min="1" max="1" width="4.69921875" style="28" customWidth="1"/>
    <col min="2" max="2" width="27.59765625" style="28" customWidth="1"/>
    <col min="3" max="4" width="11.5" style="28" customWidth="1"/>
    <col min="5" max="6" width="10.59765625" style="28" customWidth="1"/>
    <col min="7" max="7" width="10.3984375" style="28" customWidth="1"/>
    <col min="8" max="8" width="9.19921875" style="28" customWidth="1"/>
    <col min="9" max="9" width="12.69921875" style="28" customWidth="1"/>
    <col min="10" max="10" width="10.5" style="28" customWidth="1"/>
    <col min="11" max="11" width="10.59765625" style="28" customWidth="1"/>
    <col min="12" max="13" width="0" style="28" hidden="1" customWidth="1"/>
    <col min="14" max="14" width="11.69921875" style="28" hidden="1" customWidth="1"/>
    <col min="15" max="17" width="0" style="28" hidden="1" customWidth="1"/>
    <col min="18" max="16384" width="9" style="28" customWidth="1"/>
  </cols>
  <sheetData>
    <row r="1" spans="1:17" ht="29.25" customHeight="1">
      <c r="A1" s="1993" t="s">
        <v>853</v>
      </c>
      <c r="B1" s="1993"/>
      <c r="C1" s="1993"/>
      <c r="D1" s="1993"/>
      <c r="E1" s="1993"/>
      <c r="F1" s="1993"/>
      <c r="G1" s="1993"/>
      <c r="H1" s="1993"/>
      <c r="I1" s="1993"/>
      <c r="J1" s="1993"/>
      <c r="K1" s="1993"/>
      <c r="L1" s="1621"/>
      <c r="M1" s="1621"/>
      <c r="N1" s="1621"/>
      <c r="O1" s="1621"/>
      <c r="P1" s="1621"/>
      <c r="Q1" s="1621"/>
    </row>
    <row r="2" spans="1:17" ht="29.25" customHeight="1">
      <c r="A2" s="1992" t="s">
        <v>14</v>
      </c>
      <c r="B2" s="1992" t="s">
        <v>235</v>
      </c>
      <c r="C2" s="1992" t="s">
        <v>412</v>
      </c>
      <c r="D2" s="1991" t="s">
        <v>854</v>
      </c>
      <c r="E2" s="1991" t="s">
        <v>855</v>
      </c>
      <c r="F2" s="1992" t="s">
        <v>748</v>
      </c>
      <c r="G2" s="1991" t="s">
        <v>856</v>
      </c>
      <c r="H2" s="1991" t="s">
        <v>857</v>
      </c>
      <c r="I2" s="1992" t="s">
        <v>747</v>
      </c>
      <c r="J2" s="1992" t="s">
        <v>858</v>
      </c>
      <c r="K2" s="1992" t="s">
        <v>859</v>
      </c>
      <c r="L2" s="1621"/>
      <c r="M2" s="1621"/>
      <c r="N2" s="1621"/>
      <c r="O2" s="1621"/>
      <c r="P2" s="1621"/>
      <c r="Q2" s="1621"/>
    </row>
    <row r="3" spans="1:17" ht="43.5" customHeight="1">
      <c r="A3" s="1992"/>
      <c r="B3" s="1992"/>
      <c r="C3" s="1992"/>
      <c r="D3" s="1991"/>
      <c r="E3" s="1991"/>
      <c r="F3" s="1992"/>
      <c r="G3" s="1991"/>
      <c r="H3" s="1991"/>
      <c r="I3" s="1992"/>
      <c r="J3" s="1992"/>
      <c r="K3" s="1992"/>
      <c r="L3" s="1621"/>
      <c r="M3" s="1621"/>
      <c r="N3" s="1621"/>
      <c r="O3" s="1621"/>
      <c r="P3" s="1621"/>
      <c r="Q3" s="1621"/>
    </row>
    <row r="4" spans="1:17" ht="29.25" customHeight="1">
      <c r="A4" s="1626">
        <v>1</v>
      </c>
      <c r="B4" s="1627" t="s">
        <v>762</v>
      </c>
      <c r="C4" s="1628">
        <v>101</v>
      </c>
      <c r="D4" s="1629">
        <v>0</v>
      </c>
      <c r="E4" s="1629">
        <v>0</v>
      </c>
      <c r="F4" s="1628">
        <v>60</v>
      </c>
      <c r="G4" s="1630">
        <v>0</v>
      </c>
      <c r="H4" s="1630">
        <v>0</v>
      </c>
      <c r="I4" s="1631">
        <v>23</v>
      </c>
      <c r="J4" s="1629">
        <v>0</v>
      </c>
      <c r="K4" s="1629">
        <v>0</v>
      </c>
      <c r="L4" s="1621"/>
      <c r="M4" s="1621"/>
      <c r="N4" s="1621"/>
      <c r="O4" s="1621"/>
      <c r="P4" s="1621"/>
      <c r="Q4" s="1621"/>
    </row>
    <row r="5" spans="1:17" ht="29.25" customHeight="1">
      <c r="A5" s="1626">
        <v>2</v>
      </c>
      <c r="B5" s="1627" t="s">
        <v>763</v>
      </c>
      <c r="C5" s="1628">
        <v>14</v>
      </c>
      <c r="D5" s="1629">
        <v>0</v>
      </c>
      <c r="E5" s="1629">
        <v>0</v>
      </c>
      <c r="F5" s="1628">
        <v>4</v>
      </c>
      <c r="G5" s="1630">
        <v>0</v>
      </c>
      <c r="H5" s="1630">
        <v>0</v>
      </c>
      <c r="I5" s="1631">
        <v>8</v>
      </c>
      <c r="J5" s="1629">
        <v>0</v>
      </c>
      <c r="K5" s="1629">
        <v>0</v>
      </c>
      <c r="L5" s="1621"/>
      <c r="M5" s="1621"/>
      <c r="N5" s="1621"/>
      <c r="O5" s="1621"/>
      <c r="P5" s="1621"/>
      <c r="Q5" s="1621"/>
    </row>
    <row r="6" spans="1:17" ht="29.25" customHeight="1">
      <c r="A6" s="1626">
        <v>3</v>
      </c>
      <c r="B6" s="1627" t="s">
        <v>764</v>
      </c>
      <c r="C6" s="1628">
        <v>145</v>
      </c>
      <c r="D6" s="1628">
        <v>3</v>
      </c>
      <c r="E6" s="1628">
        <v>4</v>
      </c>
      <c r="F6" s="1628">
        <v>52</v>
      </c>
      <c r="G6" s="1630">
        <v>0</v>
      </c>
      <c r="H6" s="1630">
        <v>0</v>
      </c>
      <c r="I6" s="1631">
        <v>60</v>
      </c>
      <c r="J6" s="1631">
        <v>1</v>
      </c>
      <c r="K6" s="1632">
        <v>1</v>
      </c>
      <c r="L6" s="1621"/>
      <c r="M6" s="1621"/>
      <c r="N6" s="1621"/>
      <c r="O6" s="1621"/>
      <c r="P6" s="1621"/>
      <c r="Q6" s="1621"/>
    </row>
    <row r="7" spans="1:17" ht="29.25" customHeight="1">
      <c r="A7" s="1626">
        <v>4</v>
      </c>
      <c r="B7" s="1627" t="s">
        <v>765</v>
      </c>
      <c r="C7" s="1628">
        <v>172</v>
      </c>
      <c r="D7" s="1628">
        <v>2</v>
      </c>
      <c r="E7" s="1632">
        <v>3</v>
      </c>
      <c r="F7" s="1628">
        <v>70</v>
      </c>
      <c r="G7" s="1630">
        <v>0</v>
      </c>
      <c r="H7" s="1630">
        <v>0</v>
      </c>
      <c r="I7" s="1631">
        <v>65</v>
      </c>
      <c r="J7" s="1631">
        <v>2</v>
      </c>
      <c r="K7" s="1631">
        <v>5</v>
      </c>
      <c r="L7" s="1621"/>
      <c r="M7" s="1621"/>
      <c r="N7" s="1621"/>
      <c r="O7" s="1621"/>
      <c r="P7" s="1621"/>
      <c r="Q7" s="1621"/>
    </row>
    <row r="8" spans="1:17" ht="29.25" customHeight="1">
      <c r="A8" s="1626">
        <v>5</v>
      </c>
      <c r="B8" s="1627" t="s">
        <v>766</v>
      </c>
      <c r="C8" s="1628">
        <v>314</v>
      </c>
      <c r="D8" s="1629">
        <v>0</v>
      </c>
      <c r="E8" s="1632">
        <v>2</v>
      </c>
      <c r="F8" s="1628">
        <v>136</v>
      </c>
      <c r="G8" s="1630">
        <v>0</v>
      </c>
      <c r="H8" s="1630">
        <v>0</v>
      </c>
      <c r="I8" s="1631">
        <v>150</v>
      </c>
      <c r="J8" s="1629">
        <v>0</v>
      </c>
      <c r="K8" s="1629">
        <v>0</v>
      </c>
      <c r="L8" s="1621"/>
      <c r="M8" s="1621"/>
      <c r="N8" s="1621"/>
      <c r="O8" s="1621"/>
      <c r="P8" s="1621"/>
      <c r="Q8" s="1621"/>
    </row>
    <row r="9" spans="1:17" ht="29.25" customHeight="1">
      <c r="A9" s="1626">
        <v>6</v>
      </c>
      <c r="B9" s="1627" t="s">
        <v>767</v>
      </c>
      <c r="C9" s="1628">
        <v>839</v>
      </c>
      <c r="D9" s="1628">
        <v>13</v>
      </c>
      <c r="E9" s="1628">
        <v>14</v>
      </c>
      <c r="F9" s="1628">
        <v>190</v>
      </c>
      <c r="G9" s="1630">
        <v>0</v>
      </c>
      <c r="H9" s="1630">
        <v>0</v>
      </c>
      <c r="I9" s="1631">
        <v>206</v>
      </c>
      <c r="J9" s="1631">
        <v>13</v>
      </c>
      <c r="K9" s="1631">
        <v>13</v>
      </c>
      <c r="L9" s="1621"/>
      <c r="M9" s="1621"/>
      <c r="N9" s="1622">
        <f>2.8*95000</f>
        <v>266000</v>
      </c>
      <c r="O9" s="1621"/>
      <c r="P9" s="1621"/>
      <c r="Q9" s="1621"/>
    </row>
    <row r="10" spans="1:17" ht="29.25" customHeight="1">
      <c r="A10" s="1626">
        <v>7</v>
      </c>
      <c r="B10" s="1627" t="s">
        <v>683</v>
      </c>
      <c r="C10" s="1628">
        <v>785</v>
      </c>
      <c r="D10" s="1629">
        <v>0</v>
      </c>
      <c r="E10" s="1629">
        <v>0</v>
      </c>
      <c r="F10" s="1628">
        <v>328</v>
      </c>
      <c r="G10" s="1630">
        <v>0</v>
      </c>
      <c r="H10" s="1630">
        <v>0</v>
      </c>
      <c r="I10" s="1630">
        <v>0</v>
      </c>
      <c r="J10" s="1630">
        <v>0</v>
      </c>
      <c r="K10" s="1630">
        <v>0</v>
      </c>
      <c r="L10" s="1621"/>
      <c r="M10" s="1621"/>
      <c r="N10" s="1623"/>
      <c r="O10" s="1621"/>
      <c r="P10" s="1621"/>
      <c r="Q10" s="1621"/>
    </row>
    <row r="11" spans="1:17" ht="29.25" customHeight="1">
      <c r="A11" s="1626">
        <v>8</v>
      </c>
      <c r="B11" s="1633" t="s">
        <v>930</v>
      </c>
      <c r="C11" s="1629">
        <v>0</v>
      </c>
      <c r="D11" s="1629">
        <v>0</v>
      </c>
      <c r="E11" s="1629">
        <v>0</v>
      </c>
      <c r="F11" s="1629">
        <v>0</v>
      </c>
      <c r="G11" s="1630">
        <v>0</v>
      </c>
      <c r="H11" s="1630">
        <v>0</v>
      </c>
      <c r="I11" s="1631">
        <v>201</v>
      </c>
      <c r="J11" s="1629">
        <v>0</v>
      </c>
      <c r="K11" s="1629">
        <v>0</v>
      </c>
      <c r="L11" s="1621"/>
      <c r="M11" s="1621"/>
      <c r="N11" s="1621"/>
      <c r="O11" s="1621"/>
      <c r="P11" s="1621"/>
      <c r="Q11" s="1621"/>
    </row>
    <row r="12" spans="1:17" ht="29.25" customHeight="1">
      <c r="A12" s="1626">
        <v>9</v>
      </c>
      <c r="B12" s="1627" t="s">
        <v>742</v>
      </c>
      <c r="C12" s="1629">
        <v>0</v>
      </c>
      <c r="D12" s="1629">
        <v>0</v>
      </c>
      <c r="E12" s="1629">
        <v>0</v>
      </c>
      <c r="F12" s="1629">
        <v>0</v>
      </c>
      <c r="G12" s="1630">
        <v>0</v>
      </c>
      <c r="H12" s="1629">
        <v>0</v>
      </c>
      <c r="I12" s="1629">
        <v>0</v>
      </c>
      <c r="J12" s="1629">
        <v>0</v>
      </c>
      <c r="K12" s="1629">
        <v>0</v>
      </c>
      <c r="L12" s="1621"/>
      <c r="M12" s="1621"/>
      <c r="N12" s="1621"/>
      <c r="O12" s="1621"/>
      <c r="P12" s="1621"/>
      <c r="Q12" s="1621"/>
    </row>
    <row r="13" spans="1:17" ht="29.25" customHeight="1">
      <c r="A13" s="1626">
        <v>10</v>
      </c>
      <c r="B13" s="1627" t="s">
        <v>495</v>
      </c>
      <c r="C13" s="1628">
        <v>132</v>
      </c>
      <c r="D13" s="1629">
        <v>0</v>
      </c>
      <c r="E13" s="1629">
        <v>0</v>
      </c>
      <c r="F13" s="1628">
        <v>23</v>
      </c>
      <c r="G13" s="1630">
        <v>0</v>
      </c>
      <c r="H13" s="1629">
        <v>0</v>
      </c>
      <c r="I13" s="1631">
        <v>156</v>
      </c>
      <c r="J13" s="1629">
        <v>0</v>
      </c>
      <c r="K13" s="1629">
        <v>0</v>
      </c>
      <c r="L13" s="1621"/>
      <c r="M13" s="1621"/>
      <c r="N13" s="1621"/>
      <c r="O13" s="1621"/>
      <c r="P13" s="1621"/>
      <c r="Q13" s="1621"/>
    </row>
    <row r="14" spans="1:17" ht="29.25" customHeight="1">
      <c r="A14" s="1996" t="s">
        <v>13</v>
      </c>
      <c r="B14" s="1996"/>
      <c r="C14" s="1624">
        <f aca="true" t="shared" si="0" ref="C14:K14">SUM(C4:C13)</f>
        <v>2502</v>
      </c>
      <c r="D14" s="1617">
        <f t="shared" si="0"/>
        <v>18</v>
      </c>
      <c r="E14" s="1617">
        <f t="shared" si="0"/>
        <v>23</v>
      </c>
      <c r="F14" s="1617">
        <f t="shared" si="0"/>
        <v>863</v>
      </c>
      <c r="G14" s="1617">
        <f t="shared" si="0"/>
        <v>0</v>
      </c>
      <c r="H14" s="1617">
        <f t="shared" si="0"/>
        <v>0</v>
      </c>
      <c r="I14" s="1617">
        <f t="shared" si="0"/>
        <v>869</v>
      </c>
      <c r="J14" s="1617">
        <f t="shared" si="0"/>
        <v>16</v>
      </c>
      <c r="K14" s="1617">
        <f t="shared" si="0"/>
        <v>19</v>
      </c>
      <c r="L14" s="1621"/>
      <c r="M14" s="1621"/>
      <c r="N14" s="1621"/>
      <c r="O14" s="1621"/>
      <c r="P14" s="1621"/>
      <c r="Q14" s="1621"/>
    </row>
    <row r="15" spans="1:17" ht="18">
      <c r="A15" s="1621"/>
      <c r="B15" s="1621"/>
      <c r="C15" s="137"/>
      <c r="D15" s="137"/>
      <c r="E15" s="137"/>
      <c r="F15" s="137"/>
      <c r="G15" s="137"/>
      <c r="H15" s="1994"/>
      <c r="I15" s="1994"/>
      <c r="J15" s="1994"/>
      <c r="K15" s="1994"/>
      <c r="L15" s="1621"/>
      <c r="M15" s="1621"/>
      <c r="N15" s="1621"/>
      <c r="O15" s="1621"/>
      <c r="P15" s="1621"/>
      <c r="Q15" s="1621"/>
    </row>
    <row r="16" spans="1:17" ht="18">
      <c r="A16" s="1621"/>
      <c r="B16" s="958"/>
      <c r="C16" s="138"/>
      <c r="D16" s="138"/>
      <c r="E16" s="138"/>
      <c r="F16" s="138"/>
      <c r="G16" s="138"/>
      <c r="H16" s="1995"/>
      <c r="I16" s="1995"/>
      <c r="J16" s="1995"/>
      <c r="K16" s="1995"/>
      <c r="L16" s="1621"/>
      <c r="M16" s="1621"/>
      <c r="N16" s="1621"/>
      <c r="O16" s="1621"/>
      <c r="P16" s="1621"/>
      <c r="Q16" s="1621"/>
    </row>
    <row r="17" spans="1:17" ht="18">
      <c r="A17" s="1621"/>
      <c r="B17" s="1625"/>
      <c r="C17" s="1621"/>
      <c r="D17" s="1621"/>
      <c r="E17" s="1621"/>
      <c r="F17" s="1621"/>
      <c r="G17" s="1621"/>
      <c r="H17" s="1989"/>
      <c r="I17" s="1990"/>
      <c r="J17" s="1990"/>
      <c r="K17" s="1990"/>
      <c r="L17" s="1621"/>
      <c r="M17" s="1621"/>
      <c r="N17" s="1621"/>
      <c r="O17" s="1621"/>
      <c r="P17" s="1621"/>
      <c r="Q17" s="1621"/>
    </row>
    <row r="18" spans="1:17" ht="18">
      <c r="A18" s="1621"/>
      <c r="B18" s="1625"/>
      <c r="C18" s="1621"/>
      <c r="D18" s="1621"/>
      <c r="E18" s="1621"/>
      <c r="F18" s="1621"/>
      <c r="G18" s="1621"/>
      <c r="H18" s="1157"/>
      <c r="I18" s="1158"/>
      <c r="J18" s="1158"/>
      <c r="K18" s="1158"/>
      <c r="L18" s="1621"/>
      <c r="M18" s="1621"/>
      <c r="N18" s="1621"/>
      <c r="O18" s="1621"/>
      <c r="P18" s="1621"/>
      <c r="Q18" s="1621"/>
    </row>
    <row r="19" spans="1:17" ht="18">
      <c r="A19" s="1621"/>
      <c r="B19" s="1625"/>
      <c r="C19" s="1621"/>
      <c r="D19" s="1621"/>
      <c r="E19" s="1621"/>
      <c r="F19" s="1621"/>
      <c r="G19" s="1621"/>
      <c r="H19" s="1157"/>
      <c r="I19" s="1158"/>
      <c r="J19" s="1158"/>
      <c r="K19" s="1158"/>
      <c r="L19" s="1621"/>
      <c r="M19" s="1621"/>
      <c r="N19" s="1621"/>
      <c r="O19" s="1621"/>
      <c r="P19" s="1621"/>
      <c r="Q19" s="1621"/>
    </row>
    <row r="20" spans="1:17" ht="18" hidden="1">
      <c r="A20" s="1621"/>
      <c r="B20" s="402" t="s">
        <v>445</v>
      </c>
      <c r="C20" s="1621"/>
      <c r="D20" s="1621"/>
      <c r="E20" s="1621"/>
      <c r="F20" s="1621"/>
      <c r="G20" s="1621"/>
      <c r="H20" s="1157"/>
      <c r="I20" s="1158"/>
      <c r="J20" s="1158"/>
      <c r="K20" s="1158"/>
      <c r="L20" s="1621"/>
      <c r="M20" s="1621"/>
      <c r="N20" s="1621"/>
      <c r="O20" s="1621"/>
      <c r="P20" s="1621"/>
      <c r="Q20" s="1621"/>
    </row>
    <row r="21" spans="1:17" ht="18">
      <c r="A21" s="1621"/>
      <c r="B21" s="1625"/>
      <c r="C21" s="1621"/>
      <c r="D21" s="1621"/>
      <c r="E21" s="1621"/>
      <c r="F21" s="1621"/>
      <c r="G21" s="1621"/>
      <c r="H21" s="1157"/>
      <c r="I21" s="1158"/>
      <c r="J21" s="1158"/>
      <c r="K21" s="1158"/>
      <c r="L21" s="1621"/>
      <c r="M21" s="1621"/>
      <c r="N21" s="1621"/>
      <c r="O21" s="1621"/>
      <c r="P21" s="1621"/>
      <c r="Q21" s="1621"/>
    </row>
    <row r="22" spans="1:17" ht="15">
      <c r="A22" s="1621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</row>
  </sheetData>
  <sheetProtection/>
  <mergeCells count="16">
    <mergeCell ref="A1:K1"/>
    <mergeCell ref="H15:K15"/>
    <mergeCell ref="H16:K16"/>
    <mergeCell ref="D2:D3"/>
    <mergeCell ref="A14:B14"/>
    <mergeCell ref="B2:B3"/>
    <mergeCell ref="C2:C3"/>
    <mergeCell ref="E2:E3"/>
    <mergeCell ref="F2:F3"/>
    <mergeCell ref="G2:G3"/>
    <mergeCell ref="A2:A3"/>
    <mergeCell ref="H17:K17"/>
    <mergeCell ref="H2:H3"/>
    <mergeCell ref="I2:I3"/>
    <mergeCell ref="J2:J3"/>
    <mergeCell ref="K2:K3"/>
  </mergeCells>
  <printOptions/>
  <pageMargins left="0.62" right="0.2" top="0.51" bottom="0.82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8"/>
  <sheetViews>
    <sheetView zoomScalePageLayoutView="0" workbookViewId="0" topLeftCell="A1">
      <selection activeCell="A1" sqref="A1:Q1"/>
    </sheetView>
  </sheetViews>
  <sheetFormatPr defaultColWidth="8.796875" defaultRowHeight="15"/>
  <cols>
    <col min="1" max="1" width="4.5" style="470" customWidth="1"/>
    <col min="2" max="2" width="16.5" style="470" customWidth="1"/>
    <col min="3" max="4" width="7.69921875" style="9" customWidth="1"/>
    <col min="5" max="5" width="8.59765625" style="9" customWidth="1"/>
    <col min="6" max="6" width="6.8984375" style="470" customWidth="1"/>
    <col min="7" max="7" width="8.3984375" style="470" customWidth="1"/>
    <col min="8" max="8" width="5.8984375" style="1641" customWidth="1"/>
    <col min="9" max="9" width="7.3984375" style="470" customWidth="1"/>
    <col min="10" max="10" width="7.8984375" style="470" customWidth="1"/>
    <col min="11" max="11" width="5.19921875" style="470" customWidth="1"/>
    <col min="12" max="12" width="7" style="470" customWidth="1"/>
    <col min="13" max="13" width="5.59765625" style="470" customWidth="1"/>
    <col min="14" max="14" width="7.3984375" style="470" customWidth="1"/>
    <col min="15" max="15" width="8.59765625" style="470" customWidth="1"/>
    <col min="16" max="16" width="8.69921875" style="470" customWidth="1"/>
    <col min="17" max="17" width="8.09765625" style="470" customWidth="1"/>
  </cols>
  <sheetData>
    <row r="1" spans="1:17" ht="20.25" customHeight="1">
      <c r="A1" s="1852" t="s">
        <v>860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  <c r="O1" s="1852"/>
      <c r="P1" s="1852"/>
      <c r="Q1" s="1852"/>
    </row>
    <row r="2" ht="10.5" customHeight="1"/>
    <row r="3" spans="1:17" ht="36.75" customHeight="1">
      <c r="A3" s="1947" t="s">
        <v>14</v>
      </c>
      <c r="B3" s="1947" t="s">
        <v>603</v>
      </c>
      <c r="C3" s="1947" t="s">
        <v>613</v>
      </c>
      <c r="D3" s="1947"/>
      <c r="E3" s="1947" t="s">
        <v>883</v>
      </c>
      <c r="F3" s="1947" t="s">
        <v>882</v>
      </c>
      <c r="G3" s="1947" t="s">
        <v>803</v>
      </c>
      <c r="H3" s="1947" t="s">
        <v>609</v>
      </c>
      <c r="I3" s="1947"/>
      <c r="J3" s="1947"/>
      <c r="K3" s="1947"/>
      <c r="L3" s="1947"/>
      <c r="M3" s="1947"/>
      <c r="N3" s="1947" t="s">
        <v>884</v>
      </c>
      <c r="O3" s="1947"/>
      <c r="P3" s="1947" t="s">
        <v>885</v>
      </c>
      <c r="Q3" s="1947" t="s">
        <v>886</v>
      </c>
    </row>
    <row r="4" spans="1:17" ht="15">
      <c r="A4" s="1947"/>
      <c r="B4" s="1947"/>
      <c r="C4" s="1947"/>
      <c r="D4" s="1947"/>
      <c r="E4" s="1947"/>
      <c r="F4" s="1947"/>
      <c r="G4" s="1947"/>
      <c r="H4" s="1947" t="s">
        <v>604</v>
      </c>
      <c r="I4" s="1947" t="s">
        <v>606</v>
      </c>
      <c r="J4" s="1947" t="s">
        <v>605</v>
      </c>
      <c r="K4" s="1947" t="s">
        <v>259</v>
      </c>
      <c r="L4" s="1947" t="s">
        <v>607</v>
      </c>
      <c r="M4" s="1947" t="s">
        <v>608</v>
      </c>
      <c r="N4" s="1947" t="s">
        <v>610</v>
      </c>
      <c r="O4" s="1947" t="s">
        <v>611</v>
      </c>
      <c r="P4" s="1947"/>
      <c r="Q4" s="1947"/>
    </row>
    <row r="5" spans="1:17" ht="15">
      <c r="A5" s="1947"/>
      <c r="B5" s="1947"/>
      <c r="C5" s="1947"/>
      <c r="D5" s="1947"/>
      <c r="E5" s="1947"/>
      <c r="F5" s="1947"/>
      <c r="G5" s="1947"/>
      <c r="H5" s="1947"/>
      <c r="I5" s="1947"/>
      <c r="J5" s="1947"/>
      <c r="K5" s="1947"/>
      <c r="L5" s="1947"/>
      <c r="M5" s="1947"/>
      <c r="N5" s="1947"/>
      <c r="O5" s="1947"/>
      <c r="P5" s="1947"/>
      <c r="Q5" s="1947"/>
    </row>
    <row r="6" spans="1:17" ht="15">
      <c r="A6" s="1947"/>
      <c r="B6" s="1947"/>
      <c r="C6" s="1947"/>
      <c r="D6" s="1947"/>
      <c r="E6" s="1947"/>
      <c r="F6" s="1947"/>
      <c r="G6" s="1947"/>
      <c r="H6" s="1947"/>
      <c r="I6" s="1947"/>
      <c r="J6" s="1947"/>
      <c r="K6" s="1947"/>
      <c r="L6" s="1947"/>
      <c r="M6" s="1947"/>
      <c r="N6" s="1947"/>
      <c r="O6" s="1947"/>
      <c r="P6" s="1947"/>
      <c r="Q6" s="1947"/>
    </row>
    <row r="7" spans="1:17" ht="15">
      <c r="A7" s="1947"/>
      <c r="B7" s="1947"/>
      <c r="C7" s="1947"/>
      <c r="D7" s="1947"/>
      <c r="E7" s="1947"/>
      <c r="F7" s="1947"/>
      <c r="G7" s="1947"/>
      <c r="H7" s="1947"/>
      <c r="I7" s="1947"/>
      <c r="J7" s="1947"/>
      <c r="K7" s="1947"/>
      <c r="L7" s="1947"/>
      <c r="M7" s="1947"/>
      <c r="N7" s="1947"/>
      <c r="O7" s="1947"/>
      <c r="P7" s="1947"/>
      <c r="Q7" s="1947"/>
    </row>
    <row r="8" spans="1:17" ht="15.75">
      <c r="A8" s="1947"/>
      <c r="B8" s="1947"/>
      <c r="C8" s="1634" t="s">
        <v>590</v>
      </c>
      <c r="D8" s="1634" t="s">
        <v>591</v>
      </c>
      <c r="E8" s="1947"/>
      <c r="F8" s="1947"/>
      <c r="G8" s="1947"/>
      <c r="H8" s="1947"/>
      <c r="I8" s="1947"/>
      <c r="J8" s="1947"/>
      <c r="K8" s="1947"/>
      <c r="L8" s="1947"/>
      <c r="M8" s="1947"/>
      <c r="N8" s="1947"/>
      <c r="O8" s="1947"/>
      <c r="P8" s="1947"/>
      <c r="Q8" s="1947"/>
    </row>
    <row r="9" spans="1:17" ht="24.75" customHeight="1">
      <c r="A9" s="1492">
        <v>1</v>
      </c>
      <c r="B9" s="1643" t="s">
        <v>612</v>
      </c>
      <c r="C9" s="1636">
        <v>51</v>
      </c>
      <c r="D9" s="1636">
        <v>300</v>
      </c>
      <c r="E9" s="1637">
        <v>351</v>
      </c>
      <c r="F9" s="1638">
        <v>0</v>
      </c>
      <c r="G9" s="1637">
        <v>351</v>
      </c>
      <c r="H9" s="1637">
        <v>1</v>
      </c>
      <c r="I9" s="1636">
        <v>277</v>
      </c>
      <c r="J9" s="1637">
        <v>73</v>
      </c>
      <c r="K9" s="1638">
        <v>0</v>
      </c>
      <c r="L9" s="1637">
        <v>0</v>
      </c>
      <c r="M9" s="1637">
        <v>0</v>
      </c>
      <c r="N9" s="1639">
        <f>I9</f>
        <v>277</v>
      </c>
      <c r="O9" s="1639">
        <f>J9</f>
        <v>73</v>
      </c>
      <c r="P9" s="1637">
        <v>6539</v>
      </c>
      <c r="Q9" s="1637">
        <v>1298</v>
      </c>
    </row>
    <row r="10" spans="1:19" s="145" customFormat="1" ht="24.75" customHeight="1">
      <c r="A10" s="1642">
        <v>2</v>
      </c>
      <c r="B10" s="1644" t="s">
        <v>54</v>
      </c>
      <c r="C10" s="1640">
        <v>191</v>
      </c>
      <c r="D10" s="1636">
        <v>2320</v>
      </c>
      <c r="E10" s="1637">
        <v>2511</v>
      </c>
      <c r="F10" s="1638">
        <v>0</v>
      </c>
      <c r="G10" s="1637">
        <v>2511</v>
      </c>
      <c r="H10" s="1637">
        <v>77</v>
      </c>
      <c r="I10" s="1640">
        <v>543</v>
      </c>
      <c r="J10" s="1637">
        <v>1886</v>
      </c>
      <c r="K10" s="1638">
        <v>4</v>
      </c>
      <c r="L10" s="1638">
        <v>1</v>
      </c>
      <c r="M10" s="1637">
        <v>0</v>
      </c>
      <c r="N10" s="1639">
        <f>I10</f>
        <v>543</v>
      </c>
      <c r="O10" s="1639">
        <f>J10</f>
        <v>1886</v>
      </c>
      <c r="P10" s="1637">
        <v>8100</v>
      </c>
      <c r="Q10" s="1637">
        <v>120</v>
      </c>
      <c r="S10"/>
    </row>
    <row r="11" spans="1:19" s="145" customFormat="1" ht="24.75" customHeight="1">
      <c r="A11" s="1642">
        <v>3</v>
      </c>
      <c r="B11" s="1644" t="s">
        <v>155</v>
      </c>
      <c r="C11" s="1640">
        <v>333</v>
      </c>
      <c r="D11" s="1636">
        <v>699</v>
      </c>
      <c r="E11" s="1637">
        <v>983</v>
      </c>
      <c r="F11" s="1637">
        <v>49</v>
      </c>
      <c r="G11" s="1637">
        <v>1032</v>
      </c>
      <c r="H11" s="1637">
        <v>19</v>
      </c>
      <c r="I11" s="1640">
        <v>276</v>
      </c>
      <c r="J11" s="1637">
        <v>723</v>
      </c>
      <c r="K11" s="1638">
        <v>10</v>
      </c>
      <c r="L11" s="1637">
        <v>4</v>
      </c>
      <c r="M11" s="1637">
        <v>0</v>
      </c>
      <c r="N11" s="1639">
        <f>I11</f>
        <v>276</v>
      </c>
      <c r="O11" s="1639">
        <f>J11</f>
        <v>723</v>
      </c>
      <c r="P11" s="1637">
        <v>11168</v>
      </c>
      <c r="Q11" s="1637">
        <v>700</v>
      </c>
      <c r="S11"/>
    </row>
    <row r="12" spans="1:19" s="145" customFormat="1" ht="24.75" customHeight="1">
      <c r="A12" s="1642">
        <v>4</v>
      </c>
      <c r="B12" s="1644" t="s">
        <v>102</v>
      </c>
      <c r="C12" s="1640">
        <v>205</v>
      </c>
      <c r="D12" s="1636">
        <v>444</v>
      </c>
      <c r="E12" s="1637">
        <v>648</v>
      </c>
      <c r="F12" s="1637">
        <v>1</v>
      </c>
      <c r="G12" s="1637">
        <v>649</v>
      </c>
      <c r="H12" s="1638">
        <v>0</v>
      </c>
      <c r="I12" s="1640">
        <v>450</v>
      </c>
      <c r="J12" s="1637">
        <v>199</v>
      </c>
      <c r="K12" s="1637">
        <v>0</v>
      </c>
      <c r="L12" s="1637">
        <v>0</v>
      </c>
      <c r="M12" s="1637">
        <v>0</v>
      </c>
      <c r="N12" s="1639">
        <f>I12</f>
        <v>450</v>
      </c>
      <c r="O12" s="1639">
        <f>J12</f>
        <v>199</v>
      </c>
      <c r="P12" s="1637">
        <v>9195</v>
      </c>
      <c r="Q12" s="1637">
        <v>2904</v>
      </c>
      <c r="S12"/>
    </row>
    <row r="13" spans="1:19" s="145" customFormat="1" ht="24.75" customHeight="1">
      <c r="A13" s="1642">
        <v>5</v>
      </c>
      <c r="B13" s="1644" t="s">
        <v>105</v>
      </c>
      <c r="C13" s="1640">
        <v>209</v>
      </c>
      <c r="D13" s="1636">
        <v>2778</v>
      </c>
      <c r="E13" s="1637">
        <v>2962</v>
      </c>
      <c r="F13" s="1637">
        <v>25</v>
      </c>
      <c r="G13" s="1637">
        <v>2987</v>
      </c>
      <c r="H13" s="1637">
        <v>18</v>
      </c>
      <c r="I13" s="1640">
        <v>1240</v>
      </c>
      <c r="J13" s="1637">
        <v>1708</v>
      </c>
      <c r="K13" s="1638">
        <v>21</v>
      </c>
      <c r="L13" s="1637">
        <v>0</v>
      </c>
      <c r="M13" s="1637">
        <v>0</v>
      </c>
      <c r="N13" s="1639">
        <f>I13</f>
        <v>1240</v>
      </c>
      <c r="O13" s="1639">
        <f>J13</f>
        <v>1708</v>
      </c>
      <c r="P13" s="1637">
        <v>6350</v>
      </c>
      <c r="Q13" s="1637">
        <v>2356</v>
      </c>
      <c r="S13"/>
    </row>
    <row r="14" spans="1:19" s="145" customFormat="1" ht="24.75" customHeight="1">
      <c r="A14" s="1642">
        <v>6</v>
      </c>
      <c r="B14" s="1644" t="s">
        <v>28</v>
      </c>
      <c r="C14" s="1640">
        <v>101</v>
      </c>
      <c r="D14" s="1636">
        <v>749</v>
      </c>
      <c r="E14" s="1637">
        <v>826</v>
      </c>
      <c r="F14" s="1637">
        <v>24</v>
      </c>
      <c r="G14" s="1637">
        <v>850</v>
      </c>
      <c r="H14" s="1637">
        <v>25</v>
      </c>
      <c r="I14" s="1640">
        <v>151</v>
      </c>
      <c r="J14" s="1637">
        <v>674</v>
      </c>
      <c r="K14" s="1637">
        <v>0</v>
      </c>
      <c r="L14" s="1637">
        <v>0</v>
      </c>
      <c r="M14" s="1637">
        <v>0</v>
      </c>
      <c r="N14" s="1639">
        <f>I14</f>
        <v>151</v>
      </c>
      <c r="O14" s="1639">
        <f>J14</f>
        <v>674</v>
      </c>
      <c r="P14" s="1637">
        <v>2221</v>
      </c>
      <c r="Q14" s="1637">
        <v>1303</v>
      </c>
      <c r="S14"/>
    </row>
    <row r="15" spans="1:19" s="145" customFormat="1" ht="24.75" customHeight="1">
      <c r="A15" s="1642">
        <v>7</v>
      </c>
      <c r="B15" s="1644" t="s">
        <v>160</v>
      </c>
      <c r="C15" s="1640">
        <v>176</v>
      </c>
      <c r="D15" s="1636">
        <v>440</v>
      </c>
      <c r="E15" s="1637">
        <v>616</v>
      </c>
      <c r="F15" s="1637">
        <v>0</v>
      </c>
      <c r="G15" s="1637">
        <v>616</v>
      </c>
      <c r="H15" s="1637">
        <v>7</v>
      </c>
      <c r="I15" s="1640">
        <v>271</v>
      </c>
      <c r="J15" s="1637">
        <v>338</v>
      </c>
      <c r="K15" s="1637">
        <v>0</v>
      </c>
      <c r="L15" s="1637">
        <v>0</v>
      </c>
      <c r="M15" s="1637">
        <v>0</v>
      </c>
      <c r="N15" s="1639">
        <f>I15</f>
        <v>271</v>
      </c>
      <c r="O15" s="1639">
        <f>J15</f>
        <v>338</v>
      </c>
      <c r="P15" s="1637">
        <v>1652</v>
      </c>
      <c r="Q15" s="1637">
        <v>609</v>
      </c>
      <c r="S15"/>
    </row>
    <row r="16" spans="1:17" ht="24.75" customHeight="1">
      <c r="A16" s="1947" t="s">
        <v>292</v>
      </c>
      <c r="B16" s="1947"/>
      <c r="C16" s="1052">
        <f>SUM(C9:C15)</f>
        <v>1266</v>
      </c>
      <c r="D16" s="1052">
        <f>SUM(D9:D15)</f>
        <v>7730</v>
      </c>
      <c r="E16" s="1052">
        <f aca="true" t="shared" si="0" ref="E16:Q16">SUM(E9:E15)</f>
        <v>8897</v>
      </c>
      <c r="F16" s="1052">
        <f t="shared" si="0"/>
        <v>99</v>
      </c>
      <c r="G16" s="1052">
        <f t="shared" si="0"/>
        <v>8996</v>
      </c>
      <c r="H16" s="1052">
        <f t="shared" si="0"/>
        <v>147</v>
      </c>
      <c r="I16" s="1052">
        <f t="shared" si="0"/>
        <v>3208</v>
      </c>
      <c r="J16" s="1052">
        <f t="shared" si="0"/>
        <v>5601</v>
      </c>
      <c r="K16" s="1052">
        <f t="shared" si="0"/>
        <v>35</v>
      </c>
      <c r="L16" s="1052">
        <f t="shared" si="0"/>
        <v>5</v>
      </c>
      <c r="M16" s="1052">
        <f t="shared" si="0"/>
        <v>0</v>
      </c>
      <c r="N16" s="1052">
        <f t="shared" si="0"/>
        <v>3208</v>
      </c>
      <c r="O16" s="1052">
        <f t="shared" si="0"/>
        <v>5601</v>
      </c>
      <c r="P16" s="1052">
        <f t="shared" si="0"/>
        <v>45225</v>
      </c>
      <c r="Q16" s="1052">
        <f t="shared" si="0"/>
        <v>9290</v>
      </c>
    </row>
    <row r="17" ht="15.75">
      <c r="E17" s="1635"/>
    </row>
    <row r="18" ht="15.75">
      <c r="E18" s="1635"/>
    </row>
  </sheetData>
  <sheetProtection/>
  <mergeCells count="20">
    <mergeCell ref="A16:B16"/>
    <mergeCell ref="H3:M3"/>
    <mergeCell ref="N3:O3"/>
    <mergeCell ref="P3:P8"/>
    <mergeCell ref="Q3:Q8"/>
    <mergeCell ref="H4:H8"/>
    <mergeCell ref="I4:I8"/>
    <mergeCell ref="J4:J8"/>
    <mergeCell ref="K4:K8"/>
    <mergeCell ref="L4:L8"/>
    <mergeCell ref="N4:N8"/>
    <mergeCell ref="O4:O8"/>
    <mergeCell ref="A1:Q1"/>
    <mergeCell ref="M4:M8"/>
    <mergeCell ref="A3:A8"/>
    <mergeCell ref="B3:B8"/>
    <mergeCell ref="C3:D7"/>
    <mergeCell ref="E3:E8"/>
    <mergeCell ref="F3:F8"/>
    <mergeCell ref="G3:G8"/>
  </mergeCells>
  <printOptions/>
  <pageMargins left="0.42" right="0.2" top="0.56" bottom="0.75" header="0.37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9"/>
  <sheetViews>
    <sheetView zoomScale="110" zoomScaleNormal="110" zoomScalePageLayoutView="0" workbookViewId="0" topLeftCell="A1">
      <selection activeCell="A1" sqref="A1:N1"/>
    </sheetView>
  </sheetViews>
  <sheetFormatPr defaultColWidth="8.796875" defaultRowHeight="15"/>
  <cols>
    <col min="1" max="1" width="3.3984375" style="889" customWidth="1"/>
    <col min="2" max="2" width="18.8984375" style="889" customWidth="1"/>
    <col min="3" max="3" width="9.19921875" style="889" customWidth="1"/>
    <col min="4" max="4" width="10.09765625" style="889" customWidth="1"/>
    <col min="5" max="5" width="7.5" style="889" customWidth="1"/>
    <col min="6" max="6" width="10.09765625" style="889" customWidth="1"/>
    <col min="7" max="7" width="10.59765625" style="889" customWidth="1"/>
    <col min="8" max="8" width="8.09765625" style="889" customWidth="1"/>
    <col min="9" max="9" width="9.3984375" style="889" customWidth="1"/>
    <col min="10" max="10" width="10.3984375" style="889" customWidth="1"/>
    <col min="11" max="11" width="7.5" style="889" customWidth="1"/>
    <col min="12" max="12" width="9.59765625" style="889" customWidth="1"/>
    <col min="13" max="13" width="10.59765625" style="889" customWidth="1"/>
    <col min="14" max="14" width="7" style="889" customWidth="1"/>
    <col min="15" max="16" width="9" style="28" customWidth="1"/>
  </cols>
  <sheetData>
    <row r="1" spans="1:14" ht="34.5" customHeight="1">
      <c r="A1" s="2005" t="s">
        <v>861</v>
      </c>
      <c r="B1" s="2005"/>
      <c r="C1" s="2005"/>
      <c r="D1" s="2005"/>
      <c r="E1" s="2005"/>
      <c r="F1" s="2005"/>
      <c r="G1" s="2005"/>
      <c r="H1" s="2005"/>
      <c r="I1" s="2005"/>
      <c r="J1" s="2005"/>
      <c r="K1" s="2005"/>
      <c r="L1" s="2005"/>
      <c r="M1" s="2005"/>
      <c r="N1" s="2005"/>
    </row>
    <row r="2" ht="12" customHeight="1"/>
    <row r="3" spans="1:14" ht="34.5" customHeight="1">
      <c r="A3" s="1947" t="s">
        <v>14</v>
      </c>
      <c r="B3" s="1947" t="s">
        <v>225</v>
      </c>
      <c r="C3" s="1947" t="s">
        <v>931</v>
      </c>
      <c r="D3" s="1947"/>
      <c r="E3" s="1947"/>
      <c r="F3" s="1947" t="s">
        <v>932</v>
      </c>
      <c r="G3" s="1947"/>
      <c r="H3" s="1947"/>
      <c r="I3" s="1947" t="s">
        <v>933</v>
      </c>
      <c r="J3" s="1947"/>
      <c r="K3" s="1947"/>
      <c r="L3" s="1947" t="s">
        <v>934</v>
      </c>
      <c r="M3" s="1947"/>
      <c r="N3" s="1947"/>
    </row>
    <row r="4" spans="1:14" ht="41.25" customHeight="1">
      <c r="A4" s="1947"/>
      <c r="B4" s="1947"/>
      <c r="C4" s="1159" t="s">
        <v>862</v>
      </c>
      <c r="D4" s="1159" t="s">
        <v>471</v>
      </c>
      <c r="E4" s="1159" t="s">
        <v>53</v>
      </c>
      <c r="F4" s="1159" t="s">
        <v>863</v>
      </c>
      <c r="G4" s="1159" t="str">
        <f>D4</f>
        <v>TH 03 Tháng</v>
      </c>
      <c r="H4" s="1159" t="s">
        <v>53</v>
      </c>
      <c r="I4" s="1159" t="str">
        <f>C4</f>
        <v>KH 2021
(Trẻ)</v>
      </c>
      <c r="J4" s="1159" t="str">
        <f>D4</f>
        <v>TH 03 Tháng</v>
      </c>
      <c r="K4" s="1159" t="s">
        <v>53</v>
      </c>
      <c r="L4" s="1159" t="str">
        <f>C4</f>
        <v>KH 2021
(Trẻ)</v>
      </c>
      <c r="M4" s="1159" t="str">
        <f>D4</f>
        <v>TH 03 Tháng</v>
      </c>
      <c r="N4" s="1159" t="s">
        <v>53</v>
      </c>
    </row>
    <row r="5" spans="1:14" ht="22.5" customHeight="1">
      <c r="A5" s="1492">
        <v>1</v>
      </c>
      <c r="B5" s="1694" t="s">
        <v>224</v>
      </c>
      <c r="C5" s="1698">
        <v>611</v>
      </c>
      <c r="D5" s="1699">
        <v>117</v>
      </c>
      <c r="E5" s="1695">
        <f aca="true" t="shared" si="0" ref="E5:E12">D5/C5*100</f>
        <v>19.148936170212767</v>
      </c>
      <c r="F5" s="1698">
        <v>559</v>
      </c>
      <c r="G5" s="1700">
        <v>58</v>
      </c>
      <c r="H5" s="1695">
        <f aca="true" t="shared" si="1" ref="H5:H12">G5/F5*100</f>
        <v>10.37567084078712</v>
      </c>
      <c r="I5" s="1698">
        <v>611</v>
      </c>
      <c r="J5" s="1700">
        <v>93</v>
      </c>
      <c r="K5" s="1695">
        <f aca="true" t="shared" si="2" ref="K5:K12">J5/I5*100</f>
        <v>15.220949263502456</v>
      </c>
      <c r="L5" s="1696">
        <v>600</v>
      </c>
      <c r="M5" s="1700">
        <v>131</v>
      </c>
      <c r="N5" s="1695">
        <f aca="true" t="shared" si="3" ref="N5:N12">M5/L5*100</f>
        <v>21.833333333333332</v>
      </c>
    </row>
    <row r="6" spans="1:14" ht="22.5" customHeight="1">
      <c r="A6" s="1492">
        <v>2</v>
      </c>
      <c r="B6" s="1694" t="s">
        <v>28</v>
      </c>
      <c r="C6" s="1698">
        <v>745</v>
      </c>
      <c r="D6" s="1699">
        <v>122</v>
      </c>
      <c r="E6" s="1695">
        <f t="shared" si="0"/>
        <v>16.375838926174495</v>
      </c>
      <c r="F6" s="1698">
        <v>503</v>
      </c>
      <c r="G6" s="1700">
        <v>72</v>
      </c>
      <c r="H6" s="1695">
        <f t="shared" si="1"/>
        <v>14.314115308151093</v>
      </c>
      <c r="I6" s="1698">
        <v>745</v>
      </c>
      <c r="J6" s="1700">
        <v>132</v>
      </c>
      <c r="K6" s="1695">
        <f t="shared" si="2"/>
        <v>17.71812080536913</v>
      </c>
      <c r="L6" s="1696">
        <v>775</v>
      </c>
      <c r="M6" s="1700">
        <v>122</v>
      </c>
      <c r="N6" s="1695">
        <f t="shared" si="3"/>
        <v>15.741935483870966</v>
      </c>
    </row>
    <row r="7" spans="1:14" ht="22.5" customHeight="1">
      <c r="A7" s="1492">
        <v>3</v>
      </c>
      <c r="B7" s="1694" t="s">
        <v>223</v>
      </c>
      <c r="C7" s="1698">
        <v>2031</v>
      </c>
      <c r="D7" s="1699">
        <v>392</v>
      </c>
      <c r="E7" s="1695">
        <f t="shared" si="0"/>
        <v>19.300837026095518</v>
      </c>
      <c r="F7" s="1698">
        <v>1942</v>
      </c>
      <c r="G7" s="1700">
        <v>241</v>
      </c>
      <c r="H7" s="1695">
        <f t="shared" si="1"/>
        <v>12.409886714727085</v>
      </c>
      <c r="I7" s="1698">
        <v>2031</v>
      </c>
      <c r="J7" s="1700">
        <v>390</v>
      </c>
      <c r="K7" s="1695">
        <f t="shared" si="2"/>
        <v>19.202363367799112</v>
      </c>
      <c r="L7" s="1696">
        <v>2427</v>
      </c>
      <c r="M7" s="1700">
        <v>296</v>
      </c>
      <c r="N7" s="1695">
        <f t="shared" si="3"/>
        <v>12.196126905644828</v>
      </c>
    </row>
    <row r="8" spans="1:14" ht="22.5" customHeight="1">
      <c r="A8" s="1492">
        <v>4</v>
      </c>
      <c r="B8" s="1694" t="s">
        <v>56</v>
      </c>
      <c r="C8" s="1698">
        <v>2101</v>
      </c>
      <c r="D8" s="1699">
        <v>379</v>
      </c>
      <c r="E8" s="1695">
        <f t="shared" si="0"/>
        <v>18.039029033793433</v>
      </c>
      <c r="F8" s="1698">
        <v>1826</v>
      </c>
      <c r="G8" s="1700">
        <v>281</v>
      </c>
      <c r="H8" s="1695">
        <f t="shared" si="1"/>
        <v>15.38882803943045</v>
      </c>
      <c r="I8" s="1698">
        <v>2101</v>
      </c>
      <c r="J8" s="1700">
        <v>358</v>
      </c>
      <c r="K8" s="1695">
        <f t="shared" si="2"/>
        <v>17.03950499762018</v>
      </c>
      <c r="L8" s="1696">
        <v>2140</v>
      </c>
      <c r="M8" s="1700">
        <v>318</v>
      </c>
      <c r="N8" s="1695">
        <f t="shared" si="3"/>
        <v>14.859813084112151</v>
      </c>
    </row>
    <row r="9" spans="1:14" ht="22.5" customHeight="1">
      <c r="A9" s="1492">
        <v>5</v>
      </c>
      <c r="B9" s="1694" t="s">
        <v>154</v>
      </c>
      <c r="C9" s="1698">
        <v>3335</v>
      </c>
      <c r="D9" s="1699">
        <v>638</v>
      </c>
      <c r="E9" s="1695">
        <f t="shared" si="0"/>
        <v>19.130434782608695</v>
      </c>
      <c r="F9" s="1698">
        <v>3550</v>
      </c>
      <c r="G9" s="1700">
        <v>487</v>
      </c>
      <c r="H9" s="1695">
        <f t="shared" si="1"/>
        <v>13.718309859154928</v>
      </c>
      <c r="I9" s="1698">
        <v>3335</v>
      </c>
      <c r="J9" s="1700">
        <v>565</v>
      </c>
      <c r="K9" s="1695">
        <f t="shared" si="2"/>
        <v>16.94152923538231</v>
      </c>
      <c r="L9" s="1696">
        <v>3315</v>
      </c>
      <c r="M9" s="1700">
        <v>554</v>
      </c>
      <c r="N9" s="1695">
        <f t="shared" si="3"/>
        <v>16.711915535444945</v>
      </c>
    </row>
    <row r="10" spans="1:14" ht="22.5" customHeight="1">
      <c r="A10" s="1492">
        <v>6</v>
      </c>
      <c r="B10" s="1694" t="s">
        <v>155</v>
      </c>
      <c r="C10" s="1698">
        <v>2662</v>
      </c>
      <c r="D10" s="1699">
        <v>527</v>
      </c>
      <c r="E10" s="1695">
        <f t="shared" si="0"/>
        <v>19.797145003756576</v>
      </c>
      <c r="F10" s="1698">
        <v>2662</v>
      </c>
      <c r="G10" s="1700">
        <v>365</v>
      </c>
      <c r="H10" s="1695">
        <f t="shared" si="1"/>
        <v>13.711495116453795</v>
      </c>
      <c r="I10" s="1698">
        <v>2662</v>
      </c>
      <c r="J10" s="1700">
        <v>434</v>
      </c>
      <c r="K10" s="1695">
        <f t="shared" si="2"/>
        <v>16.30353117956424</v>
      </c>
      <c r="L10" s="1696">
        <v>2735</v>
      </c>
      <c r="M10" s="1700">
        <v>1135</v>
      </c>
      <c r="N10" s="1695">
        <f t="shared" si="3"/>
        <v>41.49908592321755</v>
      </c>
    </row>
    <row r="11" spans="1:14" ht="22.5" customHeight="1">
      <c r="A11" s="1492">
        <v>7</v>
      </c>
      <c r="B11" s="1694" t="s">
        <v>281</v>
      </c>
      <c r="C11" s="1698">
        <v>1899</v>
      </c>
      <c r="D11" s="1699">
        <v>393</v>
      </c>
      <c r="E11" s="1695">
        <f t="shared" si="0"/>
        <v>20.69510268562401</v>
      </c>
      <c r="F11" s="1698">
        <v>1809</v>
      </c>
      <c r="G11" s="1700">
        <v>329</v>
      </c>
      <c r="H11" s="1695">
        <f t="shared" si="1"/>
        <v>18.186843559977888</v>
      </c>
      <c r="I11" s="1698">
        <v>1899</v>
      </c>
      <c r="J11" s="1700">
        <v>419</v>
      </c>
      <c r="K11" s="1695">
        <f t="shared" si="2"/>
        <v>22.064244339125853</v>
      </c>
      <c r="L11" s="1696">
        <v>2038</v>
      </c>
      <c r="M11" s="1700">
        <v>191</v>
      </c>
      <c r="N11" s="1695">
        <f t="shared" si="3"/>
        <v>9.371933267909716</v>
      </c>
    </row>
    <row r="12" spans="1:15" s="28" customFormat="1" ht="22.5" customHeight="1">
      <c r="A12" s="1947" t="s">
        <v>13</v>
      </c>
      <c r="B12" s="1947"/>
      <c r="C12" s="1683">
        <f>SUM(C5:C11)</f>
        <v>13384</v>
      </c>
      <c r="D12" s="1683">
        <f>SUM(D5:D11)</f>
        <v>2568</v>
      </c>
      <c r="E12" s="1697">
        <f t="shared" si="0"/>
        <v>19.18708906156605</v>
      </c>
      <c r="F12" s="1683">
        <f>SUM(F5:F11)</f>
        <v>12851</v>
      </c>
      <c r="G12" s="1684">
        <f>SUM(G5:G11)</f>
        <v>1833</v>
      </c>
      <c r="H12" s="1697">
        <f t="shared" si="1"/>
        <v>14.263481441132985</v>
      </c>
      <c r="I12" s="1683">
        <f>SUM(I5:I11)</f>
        <v>13384</v>
      </c>
      <c r="J12" s="1684">
        <f>SUM(J5:J11)</f>
        <v>2391</v>
      </c>
      <c r="K12" s="1697">
        <f t="shared" si="2"/>
        <v>17.864614465032876</v>
      </c>
      <c r="L12" s="1683">
        <f>SUM(L5:L11)</f>
        <v>14030</v>
      </c>
      <c r="M12" s="1684">
        <f>SUM(M5:M11)</f>
        <v>2747</v>
      </c>
      <c r="N12" s="1697">
        <f t="shared" si="3"/>
        <v>19.579472558802564</v>
      </c>
      <c r="O12" s="892"/>
    </row>
    <row r="13" spans="1:14" ht="23.25" customHeight="1">
      <c r="A13" s="49"/>
      <c r="B13" s="49"/>
      <c r="C13" s="1645"/>
      <c r="D13" s="1645"/>
      <c r="E13" s="1646"/>
      <c r="F13" s="1645"/>
      <c r="G13" s="1645"/>
      <c r="H13" s="1646"/>
      <c r="I13" s="1645"/>
      <c r="J13" s="1645"/>
      <c r="K13" s="1646"/>
      <c r="L13" s="1645"/>
      <c r="M13" s="1645"/>
      <c r="N13" s="1646"/>
    </row>
    <row r="14" spans="1:17" ht="32.25" customHeight="1">
      <c r="A14" s="1946" t="s">
        <v>14</v>
      </c>
      <c r="B14" s="1946" t="s">
        <v>225</v>
      </c>
      <c r="C14" s="2004" t="s">
        <v>673</v>
      </c>
      <c r="D14" s="2004"/>
      <c r="E14" s="2004"/>
      <c r="F14" s="2000" t="s">
        <v>935</v>
      </c>
      <c r="G14" s="2001"/>
      <c r="H14" s="2001"/>
      <c r="I14" s="2008"/>
      <c r="J14" s="2009"/>
      <c r="K14" s="2009"/>
      <c r="L14" s="1674"/>
      <c r="M14" s="1674"/>
      <c r="N14" s="1674"/>
      <c r="Q14" s="27"/>
    </row>
    <row r="15" spans="1:14" ht="42.75" customHeight="1">
      <c r="A15" s="1946"/>
      <c r="B15" s="1946"/>
      <c r="C15" s="1159" t="str">
        <f>C4</f>
        <v>KH 2021
(Trẻ)</v>
      </c>
      <c r="D15" s="1159" t="str">
        <f>D4</f>
        <v>TH 03 Tháng</v>
      </c>
      <c r="E15" s="1159" t="s">
        <v>53</v>
      </c>
      <c r="F15" s="1159" t="str">
        <f>C4</f>
        <v>KH 2021
(Trẻ)</v>
      </c>
      <c r="G15" s="1159" t="str">
        <f>D4</f>
        <v>TH 03 Tháng</v>
      </c>
      <c r="H15" s="1159" t="s">
        <v>53</v>
      </c>
      <c r="I15" s="1675"/>
      <c r="J15" s="1676"/>
      <c r="K15" s="1676"/>
      <c r="L15" s="1676"/>
      <c r="M15" s="1676"/>
      <c r="N15" s="1676"/>
    </row>
    <row r="16" spans="1:14" ht="20.25" customHeight="1">
      <c r="A16" s="1492">
        <v>1</v>
      </c>
      <c r="B16" s="1694" t="s">
        <v>224</v>
      </c>
      <c r="C16" s="1698">
        <v>608</v>
      </c>
      <c r="D16" s="1710">
        <v>178</v>
      </c>
      <c r="E16" s="1711">
        <f aca="true" t="shared" si="4" ref="E16:E23">D16/C16*100</f>
        <v>29.276315789473685</v>
      </c>
      <c r="F16" s="1698">
        <v>608</v>
      </c>
      <c r="G16" s="1700">
        <v>152</v>
      </c>
      <c r="H16" s="1712">
        <f aca="true" t="shared" si="5" ref="H16:H23">G16/F16*100</f>
        <v>25</v>
      </c>
      <c r="I16" s="1677"/>
      <c r="J16" s="1678"/>
      <c r="K16" s="1679"/>
      <c r="L16" s="1680"/>
      <c r="M16" s="1681"/>
      <c r="N16" s="1682"/>
    </row>
    <row r="17" spans="1:14" ht="20.25" customHeight="1">
      <c r="A17" s="1492">
        <v>2</v>
      </c>
      <c r="B17" s="1694" t="s">
        <v>28</v>
      </c>
      <c r="C17" s="1698">
        <v>743</v>
      </c>
      <c r="D17" s="1710">
        <v>112</v>
      </c>
      <c r="E17" s="1711">
        <f t="shared" si="4"/>
        <v>15.074024226110364</v>
      </c>
      <c r="F17" s="1698">
        <v>743</v>
      </c>
      <c r="G17" s="1700">
        <v>135</v>
      </c>
      <c r="H17" s="1712">
        <f t="shared" si="5"/>
        <v>18.16958277254374</v>
      </c>
      <c r="I17" s="1677"/>
      <c r="J17" s="1678"/>
      <c r="K17" s="1679"/>
      <c r="L17" s="1680"/>
      <c r="M17" s="1681"/>
      <c r="N17" s="1682"/>
    </row>
    <row r="18" spans="1:14" ht="20.25" customHeight="1">
      <c r="A18" s="1492">
        <v>3</v>
      </c>
      <c r="B18" s="1694" t="s">
        <v>223</v>
      </c>
      <c r="C18" s="1698">
        <v>2215</v>
      </c>
      <c r="D18" s="1710">
        <v>488</v>
      </c>
      <c r="E18" s="1711">
        <f t="shared" si="4"/>
        <v>22.03160270880361</v>
      </c>
      <c r="F18" s="1698">
        <v>2215</v>
      </c>
      <c r="G18" s="1700">
        <v>394</v>
      </c>
      <c r="H18" s="1712">
        <f t="shared" si="5"/>
        <v>17.78781038374718</v>
      </c>
      <c r="I18" s="1677"/>
      <c r="J18" s="1678"/>
      <c r="K18" s="1679"/>
      <c r="L18" s="1680"/>
      <c r="M18" s="1681"/>
      <c r="N18" s="1682"/>
    </row>
    <row r="19" spans="1:14" ht="20.25" customHeight="1">
      <c r="A19" s="1492">
        <v>4</v>
      </c>
      <c r="B19" s="1694" t="s">
        <v>56</v>
      </c>
      <c r="C19" s="1698">
        <v>2021</v>
      </c>
      <c r="D19" s="1710">
        <v>275</v>
      </c>
      <c r="E19" s="1711">
        <f t="shared" si="4"/>
        <v>13.607125185551707</v>
      </c>
      <c r="F19" s="1698">
        <v>2021</v>
      </c>
      <c r="G19" s="1700">
        <v>359</v>
      </c>
      <c r="H19" s="1712">
        <f t="shared" si="5"/>
        <v>17.763483424047504</v>
      </c>
      <c r="I19" s="1677"/>
      <c r="J19" s="1678"/>
      <c r="K19" s="1679"/>
      <c r="L19" s="1680"/>
      <c r="M19" s="1681"/>
      <c r="N19" s="1682"/>
    </row>
    <row r="20" spans="1:14" ht="20.25" customHeight="1">
      <c r="A20" s="1492">
        <v>5</v>
      </c>
      <c r="B20" s="1694" t="s">
        <v>154</v>
      </c>
      <c r="C20" s="1698">
        <v>3350</v>
      </c>
      <c r="D20" s="1710">
        <v>493</v>
      </c>
      <c r="E20" s="1711">
        <f t="shared" si="4"/>
        <v>14.71641791044776</v>
      </c>
      <c r="F20" s="1698">
        <v>3350</v>
      </c>
      <c r="G20" s="1700">
        <v>480</v>
      </c>
      <c r="H20" s="1712">
        <f t="shared" si="5"/>
        <v>14.328358208955224</v>
      </c>
      <c r="I20" s="1677"/>
      <c r="J20" s="1678"/>
      <c r="K20" s="1679"/>
      <c r="L20" s="1680"/>
      <c r="M20" s="1681"/>
      <c r="N20" s="1682"/>
    </row>
    <row r="21" spans="1:14" ht="20.25" customHeight="1">
      <c r="A21" s="1492">
        <v>6</v>
      </c>
      <c r="B21" s="1694" t="s">
        <v>155</v>
      </c>
      <c r="C21" s="1698">
        <v>2480</v>
      </c>
      <c r="D21" s="1710">
        <v>464</v>
      </c>
      <c r="E21" s="1711">
        <f t="shared" si="4"/>
        <v>18.70967741935484</v>
      </c>
      <c r="F21" s="1698">
        <v>2480</v>
      </c>
      <c r="G21" s="1700">
        <v>363</v>
      </c>
      <c r="H21" s="1712">
        <f t="shared" si="5"/>
        <v>14.637096774193548</v>
      </c>
      <c r="I21" s="1677"/>
      <c r="J21" s="1678"/>
      <c r="K21" s="1679"/>
      <c r="L21" s="1680"/>
      <c r="M21" s="1681"/>
      <c r="N21" s="1682"/>
    </row>
    <row r="22" spans="1:14" ht="20.25" customHeight="1">
      <c r="A22" s="1492">
        <v>7</v>
      </c>
      <c r="B22" s="1694" t="s">
        <v>281</v>
      </c>
      <c r="C22" s="1698">
        <v>1615</v>
      </c>
      <c r="D22" s="1710">
        <v>255</v>
      </c>
      <c r="E22" s="1711">
        <f t="shared" si="4"/>
        <v>15.789473684210526</v>
      </c>
      <c r="F22" s="1698">
        <v>1615</v>
      </c>
      <c r="G22" s="1700">
        <v>231</v>
      </c>
      <c r="H22" s="1712">
        <f t="shared" si="5"/>
        <v>14.303405572755418</v>
      </c>
      <c r="I22" s="1677"/>
      <c r="J22" s="1678"/>
      <c r="K22" s="1679"/>
      <c r="L22" s="1680"/>
      <c r="M22" s="1681"/>
      <c r="N22" s="1682"/>
    </row>
    <row r="23" spans="1:14" ht="20.25" customHeight="1">
      <c r="A23" s="1947" t="s">
        <v>13</v>
      </c>
      <c r="B23" s="1947"/>
      <c r="C23" s="1683">
        <f>SUM(C16:C22)</f>
        <v>13032</v>
      </c>
      <c r="D23" s="1684">
        <f>SUM(D16:D22)</f>
        <v>2265</v>
      </c>
      <c r="E23" s="1685">
        <f t="shared" si="4"/>
        <v>17.380294659300183</v>
      </c>
      <c r="F23" s="1616">
        <f>SUM(F16:F22)</f>
        <v>13032</v>
      </c>
      <c r="G23" s="1686">
        <f>SUM(G16:G22)</f>
        <v>2114</v>
      </c>
      <c r="H23" s="1546">
        <f t="shared" si="5"/>
        <v>16.22160834868017</v>
      </c>
      <c r="I23" s="1687"/>
      <c r="J23" s="1688"/>
      <c r="K23" s="1689"/>
      <c r="L23" s="1690"/>
      <c r="M23" s="1691"/>
      <c r="N23" s="1691"/>
    </row>
    <row r="24" spans="1:16" s="165" customFormat="1" ht="15">
      <c r="A24" s="1647"/>
      <c r="B24" s="1647"/>
      <c r="C24" s="1648"/>
      <c r="D24" s="1649"/>
      <c r="E24" s="1650"/>
      <c r="F24" s="1649"/>
      <c r="G24" s="1649"/>
      <c r="H24" s="1651"/>
      <c r="I24" s="1692"/>
      <c r="J24" s="1692"/>
      <c r="K24" s="1693"/>
      <c r="L24" s="897"/>
      <c r="M24" s="897"/>
      <c r="N24" s="897"/>
      <c r="O24" s="893"/>
      <c r="P24" s="893"/>
    </row>
    <row r="25" spans="1:16" s="164" customFormat="1" ht="29.25" customHeight="1" hidden="1">
      <c r="A25" s="2007" t="s">
        <v>44</v>
      </c>
      <c r="B25" s="2007"/>
      <c r="C25" s="2007"/>
      <c r="D25" s="2007"/>
      <c r="E25" s="1652"/>
      <c r="F25" s="1653"/>
      <c r="G25" s="1653"/>
      <c r="H25" s="1654"/>
      <c r="I25" s="1653"/>
      <c r="J25" s="1653"/>
      <c r="K25" s="1652"/>
      <c r="L25" s="1701"/>
      <c r="M25" s="1702"/>
      <c r="N25" s="1702"/>
      <c r="O25" s="1655"/>
      <c r="P25" s="1655"/>
    </row>
    <row r="26" spans="1:16" s="164" customFormat="1" ht="15" hidden="1">
      <c r="A26" s="1656"/>
      <c r="B26" s="1656"/>
      <c r="C26" s="1656"/>
      <c r="D26" s="1653"/>
      <c r="E26" s="1652"/>
      <c r="F26" s="1653"/>
      <c r="G26" s="1653"/>
      <c r="H26" s="1654"/>
      <c r="I26" s="1653"/>
      <c r="J26" s="1653"/>
      <c r="K26" s="1652"/>
      <c r="L26" s="1701"/>
      <c r="M26" s="1702"/>
      <c r="N26" s="1702"/>
      <c r="O26" s="1655"/>
      <c r="P26" s="1655"/>
    </row>
    <row r="27" spans="1:16" s="164" customFormat="1" ht="15" hidden="1">
      <c r="A27" s="1701"/>
      <c r="B27" s="1701"/>
      <c r="C27" s="1701"/>
      <c r="D27" s="1701"/>
      <c r="E27" s="1701"/>
      <c r="F27" s="1701"/>
      <c r="G27" s="1701"/>
      <c r="H27" s="1701"/>
      <c r="I27" s="1701"/>
      <c r="J27" s="1701"/>
      <c r="K27" s="1701"/>
      <c r="L27" s="1701"/>
      <c r="M27" s="1701"/>
      <c r="N27" s="1701"/>
      <c r="O27" s="1655"/>
      <c r="P27" s="1655"/>
    </row>
    <row r="28" spans="1:16" s="162" customFormat="1" ht="15" hidden="1">
      <c r="A28" s="2002" t="s">
        <v>16</v>
      </c>
      <c r="B28" s="2002" t="s">
        <v>17</v>
      </c>
      <c r="C28" s="1997" t="s">
        <v>45</v>
      </c>
      <c r="D28" s="1998"/>
      <c r="E28" s="1999"/>
      <c r="F28" s="1997" t="s">
        <v>46</v>
      </c>
      <c r="G28" s="1998"/>
      <c r="H28" s="1999"/>
      <c r="I28" s="1997" t="s">
        <v>47</v>
      </c>
      <c r="J28" s="1998"/>
      <c r="K28" s="1999"/>
      <c r="L28" s="1997" t="s">
        <v>48</v>
      </c>
      <c r="M28" s="1998"/>
      <c r="N28" s="1999"/>
      <c r="O28" s="1655"/>
      <c r="P28" s="1655"/>
    </row>
    <row r="29" spans="1:16" s="162" customFormat="1" ht="30" hidden="1">
      <c r="A29" s="2003"/>
      <c r="B29" s="2003"/>
      <c r="C29" s="409" t="s">
        <v>40</v>
      </c>
      <c r="D29" s="409" t="s">
        <v>41</v>
      </c>
      <c r="E29" s="409" t="s">
        <v>22</v>
      </c>
      <c r="F29" s="409" t="s">
        <v>49</v>
      </c>
      <c r="G29" s="409" t="s">
        <v>50</v>
      </c>
      <c r="H29" s="409"/>
      <c r="I29" s="409" t="s">
        <v>49</v>
      </c>
      <c r="J29" s="409" t="s">
        <v>50</v>
      </c>
      <c r="K29" s="409"/>
      <c r="L29" s="409" t="s">
        <v>49</v>
      </c>
      <c r="M29" s="409"/>
      <c r="N29" s="409"/>
      <c r="O29" s="1655"/>
      <c r="P29" s="1655"/>
    </row>
    <row r="30" spans="1:16" s="162" customFormat="1" ht="15" hidden="1">
      <c r="A30" s="1657">
        <v>1</v>
      </c>
      <c r="B30" s="163" t="s">
        <v>42</v>
      </c>
      <c r="C30" s="1703">
        <v>2400</v>
      </c>
      <c r="D30" s="1658" t="e">
        <f>#REF!+'[2]TCMR'!$E$33</f>
        <v>#REF!</v>
      </c>
      <c r="E30" s="1704" t="e">
        <f aca="true" t="shared" si="6" ref="E30:E35">D30/C30*100</f>
        <v>#REF!</v>
      </c>
      <c r="F30" s="1659">
        <v>14</v>
      </c>
      <c r="G30" s="1660">
        <v>0</v>
      </c>
      <c r="H30" s="1661"/>
      <c r="I30" s="1659">
        <v>1</v>
      </c>
      <c r="J30" s="1660"/>
      <c r="K30" s="1661"/>
      <c r="L30" s="1659"/>
      <c r="M30" s="1660"/>
      <c r="N30" s="1661"/>
      <c r="O30" s="1655"/>
      <c r="P30" s="1655"/>
    </row>
    <row r="31" spans="1:16" s="162" customFormat="1" ht="15" hidden="1">
      <c r="A31" s="1662">
        <v>2</v>
      </c>
      <c r="B31" s="1663" t="s">
        <v>24</v>
      </c>
      <c r="C31" s="1705">
        <v>3758</v>
      </c>
      <c r="D31" s="1664" t="e">
        <f>#REF!+'[2]TCMR'!$E$34</f>
        <v>#REF!</v>
      </c>
      <c r="E31" s="1706" t="e">
        <f t="shared" si="6"/>
        <v>#REF!</v>
      </c>
      <c r="F31" s="1665">
        <v>32</v>
      </c>
      <c r="G31" s="1666">
        <v>0</v>
      </c>
      <c r="H31" s="1667"/>
      <c r="I31" s="1665">
        <v>2</v>
      </c>
      <c r="J31" s="1666"/>
      <c r="K31" s="1667"/>
      <c r="L31" s="1665"/>
      <c r="M31" s="1666"/>
      <c r="N31" s="1667"/>
      <c r="O31" s="1655"/>
      <c r="P31" s="1655"/>
    </row>
    <row r="32" spans="1:16" s="162" customFormat="1" ht="15" hidden="1">
      <c r="A32" s="1662">
        <v>3</v>
      </c>
      <c r="B32" s="1663" t="s">
        <v>25</v>
      </c>
      <c r="C32" s="1705">
        <v>3894</v>
      </c>
      <c r="D32" s="1664" t="e">
        <f>#REF!+'[2]TCMR'!$E$35</f>
        <v>#REF!</v>
      </c>
      <c r="E32" s="1706" t="e">
        <f t="shared" si="6"/>
        <v>#REF!</v>
      </c>
      <c r="F32" s="1665">
        <v>34</v>
      </c>
      <c r="G32" s="1666">
        <v>4</v>
      </c>
      <c r="H32" s="1667"/>
      <c r="I32" s="1665">
        <v>2</v>
      </c>
      <c r="J32" s="1666"/>
      <c r="K32" s="1667"/>
      <c r="L32" s="1665"/>
      <c r="M32" s="1666"/>
      <c r="N32" s="1667"/>
      <c r="O32" s="1655"/>
      <c r="P32" s="1655"/>
    </row>
    <row r="33" spans="1:16" s="162" customFormat="1" ht="15" hidden="1">
      <c r="A33" s="1662">
        <v>4</v>
      </c>
      <c r="B33" s="1663" t="s">
        <v>26</v>
      </c>
      <c r="C33" s="1705">
        <v>2284</v>
      </c>
      <c r="D33" s="1664" t="e">
        <f>#REF!+'[2]TCMR'!$E$36</f>
        <v>#REF!</v>
      </c>
      <c r="E33" s="1706" t="e">
        <f t="shared" si="6"/>
        <v>#REF!</v>
      </c>
      <c r="F33" s="1665">
        <v>20</v>
      </c>
      <c r="G33" s="1666">
        <v>0</v>
      </c>
      <c r="H33" s="1667"/>
      <c r="I33" s="1665">
        <v>1</v>
      </c>
      <c r="J33" s="1666"/>
      <c r="K33" s="1667"/>
      <c r="L33" s="1665"/>
      <c r="M33" s="1666"/>
      <c r="N33" s="1667"/>
      <c r="O33" s="1655"/>
      <c r="P33" s="1655"/>
    </row>
    <row r="34" spans="1:16" s="162" customFormat="1" ht="15" hidden="1">
      <c r="A34" s="1662">
        <v>5</v>
      </c>
      <c r="B34" s="1663" t="s">
        <v>27</v>
      </c>
      <c r="C34" s="1705">
        <v>3514</v>
      </c>
      <c r="D34" s="1664" t="e">
        <f>#REF!+'[2]TCMR'!$E$37</f>
        <v>#REF!</v>
      </c>
      <c r="E34" s="1706" t="e">
        <f t="shared" si="6"/>
        <v>#REF!</v>
      </c>
      <c r="F34" s="1665">
        <v>32</v>
      </c>
      <c r="G34" s="1666">
        <v>2</v>
      </c>
      <c r="H34" s="1667"/>
      <c r="I34" s="1665">
        <v>1</v>
      </c>
      <c r="J34" s="1666"/>
      <c r="K34" s="1667"/>
      <c r="L34" s="1665"/>
      <c r="M34" s="1666"/>
      <c r="N34" s="1667"/>
      <c r="O34" s="1655"/>
      <c r="P34" s="1655"/>
    </row>
    <row r="35" spans="1:16" s="162" customFormat="1" ht="15" hidden="1">
      <c r="A35" s="1662">
        <v>6</v>
      </c>
      <c r="B35" s="1663" t="s">
        <v>28</v>
      </c>
      <c r="C35" s="1705">
        <v>2170</v>
      </c>
      <c r="D35" s="1664" t="e">
        <f>#REF!+'[2]TCMR'!$E$38</f>
        <v>#REF!</v>
      </c>
      <c r="E35" s="1706" t="e">
        <f t="shared" si="6"/>
        <v>#REF!</v>
      </c>
      <c r="F35" s="1665">
        <v>22</v>
      </c>
      <c r="G35" s="1666">
        <v>1</v>
      </c>
      <c r="H35" s="1667"/>
      <c r="I35" s="1665">
        <v>2</v>
      </c>
      <c r="J35" s="1666"/>
      <c r="K35" s="1667"/>
      <c r="L35" s="1665"/>
      <c r="M35" s="1666"/>
      <c r="N35" s="1667"/>
      <c r="O35" s="1655"/>
      <c r="P35" s="1655"/>
    </row>
    <row r="36" spans="1:16" s="162" customFormat="1" ht="15" hidden="1">
      <c r="A36" s="1668">
        <v>7</v>
      </c>
      <c r="B36" s="1669" t="s">
        <v>43</v>
      </c>
      <c r="C36" s="1707"/>
      <c r="D36" s="1707"/>
      <c r="E36" s="1708"/>
      <c r="F36" s="1670">
        <v>5</v>
      </c>
      <c r="G36" s="1670"/>
      <c r="H36" s="1671"/>
      <c r="I36" s="1670"/>
      <c r="J36" s="1670"/>
      <c r="K36" s="1671"/>
      <c r="L36" s="1670"/>
      <c r="M36" s="1670"/>
      <c r="N36" s="1671"/>
      <c r="O36" s="1655"/>
      <c r="P36" s="1655"/>
    </row>
    <row r="37" spans="1:16" s="162" customFormat="1" ht="15.75" hidden="1">
      <c r="A37" s="2006" t="s">
        <v>2</v>
      </c>
      <c r="B37" s="2006"/>
      <c r="C37" s="1672">
        <f>SUM(C30:C36)</f>
        <v>18020</v>
      </c>
      <c r="D37" s="1672" t="e">
        <f aca="true" t="shared" si="7" ref="D37:N37">SUM(D30:D36)</f>
        <v>#REF!</v>
      </c>
      <c r="E37" s="1709" t="e">
        <f>D37/C37*100</f>
        <v>#REF!</v>
      </c>
      <c r="F37" s="1672">
        <f t="shared" si="7"/>
        <v>159</v>
      </c>
      <c r="G37" s="1672">
        <f t="shared" si="7"/>
        <v>7</v>
      </c>
      <c r="H37" s="1672">
        <f t="shared" si="7"/>
        <v>0</v>
      </c>
      <c r="I37" s="1672">
        <f t="shared" si="7"/>
        <v>9</v>
      </c>
      <c r="J37" s="1672">
        <f t="shared" si="7"/>
        <v>0</v>
      </c>
      <c r="K37" s="1672">
        <f t="shared" si="7"/>
        <v>0</v>
      </c>
      <c r="L37" s="1672">
        <f t="shared" si="7"/>
        <v>0</v>
      </c>
      <c r="M37" s="1672">
        <f t="shared" si="7"/>
        <v>0</v>
      </c>
      <c r="N37" s="1672">
        <f t="shared" si="7"/>
        <v>0</v>
      </c>
      <c r="O37" s="1655"/>
      <c r="P37" s="1655"/>
    </row>
    <row r="38" spans="1:16" s="162" customFormat="1" ht="15" hidden="1">
      <c r="A38" s="1701"/>
      <c r="B38" s="1701"/>
      <c r="C38" s="1701"/>
      <c r="D38" s="1701"/>
      <c r="E38" s="1701"/>
      <c r="F38" s="1701"/>
      <c r="G38" s="1701"/>
      <c r="H38" s="1701"/>
      <c r="I38" s="1701"/>
      <c r="J38" s="1701"/>
      <c r="K38" s="1701"/>
      <c r="L38" s="1701"/>
      <c r="M38" s="1701"/>
      <c r="N38" s="1701"/>
      <c r="O38" s="1655"/>
      <c r="P38" s="1655"/>
    </row>
    <row r="39" ht="15">
      <c r="B39" s="1673"/>
    </row>
  </sheetData>
  <sheetProtection/>
  <mergeCells count="22">
    <mergeCell ref="A28:A29"/>
    <mergeCell ref="A1:N1"/>
    <mergeCell ref="A37:B37"/>
    <mergeCell ref="A25:D25"/>
    <mergeCell ref="A3:A4"/>
    <mergeCell ref="B3:B4"/>
    <mergeCell ref="C3:E3"/>
    <mergeCell ref="L3:N3"/>
    <mergeCell ref="F3:H3"/>
    <mergeCell ref="I28:K28"/>
    <mergeCell ref="I14:K14"/>
    <mergeCell ref="I3:K3"/>
    <mergeCell ref="A14:A15"/>
    <mergeCell ref="B14:B15"/>
    <mergeCell ref="A23:B23"/>
    <mergeCell ref="A12:B12"/>
    <mergeCell ref="L28:N28"/>
    <mergeCell ref="F28:H28"/>
    <mergeCell ref="F14:H14"/>
    <mergeCell ref="C28:E28"/>
    <mergeCell ref="B28:B29"/>
    <mergeCell ref="C14:E14"/>
  </mergeCells>
  <printOptions/>
  <pageMargins left="0.39" right="0.21" top="0.32" bottom="0.38" header="0.2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32"/>
  <sheetViews>
    <sheetView zoomScalePageLayoutView="0" workbookViewId="0" topLeftCell="A1">
      <selection activeCell="J3" sqref="J3"/>
    </sheetView>
  </sheetViews>
  <sheetFormatPr defaultColWidth="8.796875" defaultRowHeight="15"/>
  <cols>
    <col min="1" max="1" width="3.5" style="28" customWidth="1"/>
    <col min="2" max="2" width="24.09765625" style="28" customWidth="1"/>
    <col min="3" max="4" width="9.5" style="28" customWidth="1"/>
    <col min="5" max="5" width="7.69921875" style="28" customWidth="1"/>
    <col min="6" max="6" width="9.59765625" style="28" customWidth="1"/>
    <col min="7" max="7" width="9.5" style="28" customWidth="1"/>
    <col min="8" max="8" width="6.59765625" style="28" customWidth="1"/>
    <col min="9" max="9" width="9.8984375" style="28" customWidth="1"/>
    <col min="10" max="10" width="9.59765625" style="28" customWidth="1"/>
    <col min="11" max="11" width="6.3984375" style="28" customWidth="1"/>
    <col min="12" max="12" width="9.8984375" style="28" customWidth="1"/>
    <col min="13" max="13" width="9.59765625" style="28" customWidth="1"/>
    <col min="14" max="14" width="6.69921875" style="28" customWidth="1"/>
    <col min="15" max="15" width="7.5" style="19" customWidth="1"/>
    <col min="16" max="22" width="9" style="19" customWidth="1"/>
  </cols>
  <sheetData>
    <row r="1" spans="1:14" ht="31.5" customHeight="1">
      <c r="A1" s="1852" t="s">
        <v>864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</row>
    <row r="2" spans="1:14" ht="40.5" customHeight="1">
      <c r="A2" s="1947" t="s">
        <v>14</v>
      </c>
      <c r="B2" s="1947" t="s">
        <v>225</v>
      </c>
      <c r="C2" s="1947" t="s">
        <v>298</v>
      </c>
      <c r="D2" s="1947"/>
      <c r="E2" s="1947"/>
      <c r="F2" s="1947" t="str">
        <f>'Tong hop cac chuong trinh'!B84</f>
        <v>Kiểm tra VSMT cơ sở y tế </v>
      </c>
      <c r="G2" s="1947"/>
      <c r="H2" s="1947"/>
      <c r="I2" s="1947" t="s">
        <v>938</v>
      </c>
      <c r="J2" s="1947"/>
      <c r="K2" s="1947"/>
      <c r="L2" s="1947" t="s">
        <v>227</v>
      </c>
      <c r="M2" s="1947"/>
      <c r="N2" s="1947"/>
    </row>
    <row r="3" spans="1:14" ht="38.25" customHeight="1">
      <c r="A3" s="1947"/>
      <c r="B3" s="1947"/>
      <c r="C3" s="1159" t="s">
        <v>937</v>
      </c>
      <c r="D3" s="1159" t="s">
        <v>471</v>
      </c>
      <c r="E3" s="1159" t="s">
        <v>53</v>
      </c>
      <c r="F3" s="1159" t="str">
        <f>C3</f>
        <v>KH 2021 (Mẫu)</v>
      </c>
      <c r="G3" s="1159" t="str">
        <f>D3</f>
        <v>TH 03 Tháng</v>
      </c>
      <c r="H3" s="1159" t="s">
        <v>53</v>
      </c>
      <c r="I3" s="1159" t="s">
        <v>226</v>
      </c>
      <c r="J3" s="1159" t="str">
        <f>D3</f>
        <v>TH 03 Tháng</v>
      </c>
      <c r="K3" s="1159" t="s">
        <v>53</v>
      </c>
      <c r="L3" s="1159" t="s">
        <v>226</v>
      </c>
      <c r="M3" s="1159" t="str">
        <f>D3</f>
        <v>TH 03 Tháng</v>
      </c>
      <c r="N3" s="1159" t="s">
        <v>53</v>
      </c>
    </row>
    <row r="4" spans="1:22" s="11" customFormat="1" ht="18.75" customHeight="1">
      <c r="A4" s="1492">
        <v>1</v>
      </c>
      <c r="B4" s="1720" t="s">
        <v>106</v>
      </c>
      <c r="C4" s="1492">
        <v>24</v>
      </c>
      <c r="D4" s="1492">
        <v>6</v>
      </c>
      <c r="E4" s="1721">
        <f>D4/C4*100</f>
        <v>25</v>
      </c>
      <c r="F4" s="1722">
        <v>45</v>
      </c>
      <c r="G4" s="1722">
        <v>10</v>
      </c>
      <c r="H4" s="1723">
        <f aca="true" t="shared" si="0" ref="H4:H10">G4/F4*100</f>
        <v>22.22222222222222</v>
      </c>
      <c r="I4" s="1722">
        <v>770</v>
      </c>
      <c r="J4" s="1722">
        <v>48</v>
      </c>
      <c r="K4" s="1723">
        <f aca="true" t="shared" si="1" ref="K4:K10">J4/I4*100</f>
        <v>6.233766233766234</v>
      </c>
      <c r="L4" s="1724">
        <v>7607</v>
      </c>
      <c r="M4" s="1725">
        <v>5823</v>
      </c>
      <c r="N4" s="1723">
        <f aca="true" t="shared" si="2" ref="N4:N10">M4/L4*100</f>
        <v>76.54791639279611</v>
      </c>
      <c r="O4" s="1019"/>
      <c r="P4" s="1019"/>
      <c r="Q4" s="1019"/>
      <c r="R4" s="1019"/>
      <c r="S4" s="1019"/>
      <c r="T4" s="1019"/>
      <c r="U4" s="1019"/>
      <c r="V4" s="1019"/>
    </row>
    <row r="5" spans="1:22" s="11" customFormat="1" ht="18.75" customHeight="1">
      <c r="A5" s="1492">
        <v>2</v>
      </c>
      <c r="B5" s="1694" t="s">
        <v>28</v>
      </c>
      <c r="C5" s="1492">
        <v>24</v>
      </c>
      <c r="D5" s="1492">
        <v>6</v>
      </c>
      <c r="E5" s="1721">
        <f>D5/C5*100</f>
        <v>25</v>
      </c>
      <c r="F5" s="1722">
        <v>65</v>
      </c>
      <c r="G5" s="1722">
        <v>9</v>
      </c>
      <c r="H5" s="1723">
        <f t="shared" si="0"/>
        <v>13.846153846153847</v>
      </c>
      <c r="I5" s="1722">
        <v>1027</v>
      </c>
      <c r="J5" s="1722">
        <v>13</v>
      </c>
      <c r="K5" s="1723">
        <f t="shared" si="1"/>
        <v>1.2658227848101267</v>
      </c>
      <c r="L5" s="1724">
        <v>10232</v>
      </c>
      <c r="M5" s="1725">
        <v>6537</v>
      </c>
      <c r="N5" s="1723">
        <f t="shared" si="2"/>
        <v>63.88780297107115</v>
      </c>
      <c r="O5" s="1019"/>
      <c r="P5" s="1019"/>
      <c r="Q5" s="1019"/>
      <c r="R5" s="1019"/>
      <c r="S5" s="1019"/>
      <c r="T5" s="1019"/>
      <c r="U5" s="1019"/>
      <c r="V5" s="1019"/>
    </row>
    <row r="6" spans="1:22" s="11" customFormat="1" ht="18.75" customHeight="1">
      <c r="A6" s="1492">
        <v>3</v>
      </c>
      <c r="B6" s="1694" t="s">
        <v>223</v>
      </c>
      <c r="C6" s="1492">
        <v>24</v>
      </c>
      <c r="D6" s="1492">
        <v>6</v>
      </c>
      <c r="E6" s="1721">
        <f>D6/C6*100</f>
        <v>25</v>
      </c>
      <c r="F6" s="1722">
        <v>135</v>
      </c>
      <c r="G6" s="1722">
        <v>5</v>
      </c>
      <c r="H6" s="1723">
        <f t="shared" si="0"/>
        <v>3.7037037037037033</v>
      </c>
      <c r="I6" s="1722">
        <v>3501</v>
      </c>
      <c r="J6" s="1700">
        <v>0</v>
      </c>
      <c r="K6" s="1723">
        <f t="shared" si="1"/>
        <v>0</v>
      </c>
      <c r="L6" s="1724">
        <v>34298</v>
      </c>
      <c r="M6" s="1725">
        <v>27533</v>
      </c>
      <c r="N6" s="1723">
        <f t="shared" si="2"/>
        <v>80.27581783194356</v>
      </c>
      <c r="O6" s="1019"/>
      <c r="P6" s="1019"/>
      <c r="Q6" s="1019"/>
      <c r="R6" s="1019"/>
      <c r="S6" s="1019"/>
      <c r="T6" s="1019"/>
      <c r="U6" s="1019"/>
      <c r="V6" s="1019"/>
    </row>
    <row r="7" spans="1:22" s="11" customFormat="1" ht="18.75" customHeight="1">
      <c r="A7" s="1492">
        <v>4</v>
      </c>
      <c r="B7" s="1694" t="s">
        <v>56</v>
      </c>
      <c r="C7" s="1492">
        <v>24</v>
      </c>
      <c r="D7" s="1492">
        <v>6</v>
      </c>
      <c r="E7" s="1721">
        <f aca="true" t="shared" si="3" ref="E7:E14">D7/C7*100</f>
        <v>25</v>
      </c>
      <c r="F7" s="1722">
        <v>95</v>
      </c>
      <c r="G7" s="1722">
        <v>2</v>
      </c>
      <c r="H7" s="1723">
        <f t="shared" si="0"/>
        <v>2.1052631578947367</v>
      </c>
      <c r="I7" s="1722">
        <v>3141</v>
      </c>
      <c r="J7" s="1722">
        <v>30</v>
      </c>
      <c r="K7" s="1723">
        <f t="shared" si="1"/>
        <v>0.9551098376313276</v>
      </c>
      <c r="L7" s="1724">
        <v>31467</v>
      </c>
      <c r="M7" s="1725">
        <v>24524</v>
      </c>
      <c r="N7" s="1723">
        <f t="shared" si="2"/>
        <v>77.93561508882321</v>
      </c>
      <c r="O7" s="1019"/>
      <c r="P7" s="1019"/>
      <c r="Q7" s="1019"/>
      <c r="R7" s="1019"/>
      <c r="S7" s="1019"/>
      <c r="T7" s="1019"/>
      <c r="U7" s="1019"/>
      <c r="V7" s="1019"/>
    </row>
    <row r="8" spans="1:22" s="11" customFormat="1" ht="18.75" customHeight="1">
      <c r="A8" s="1492">
        <v>5</v>
      </c>
      <c r="B8" s="1694" t="s">
        <v>154</v>
      </c>
      <c r="C8" s="1492">
        <v>24</v>
      </c>
      <c r="D8" s="1492">
        <v>6</v>
      </c>
      <c r="E8" s="1721">
        <f t="shared" si="3"/>
        <v>25</v>
      </c>
      <c r="F8" s="1722">
        <v>170</v>
      </c>
      <c r="G8" s="1726">
        <v>20</v>
      </c>
      <c r="H8" s="1723">
        <f t="shared" si="0"/>
        <v>11.76470588235294</v>
      </c>
      <c r="I8" s="1722">
        <v>4993</v>
      </c>
      <c r="J8" s="1722">
        <v>250</v>
      </c>
      <c r="K8" s="1723">
        <f t="shared" si="1"/>
        <v>5.007009813739235</v>
      </c>
      <c r="L8" s="1724">
        <v>49284</v>
      </c>
      <c r="M8" s="1725">
        <v>34107</v>
      </c>
      <c r="N8" s="1723">
        <f t="shared" si="2"/>
        <v>69.20501582663745</v>
      </c>
      <c r="O8" s="1019"/>
      <c r="P8" s="1019"/>
      <c r="Q8" s="1019"/>
      <c r="R8" s="1019"/>
      <c r="S8" s="1019"/>
      <c r="T8" s="1019"/>
      <c r="U8" s="1019"/>
      <c r="V8" s="1019"/>
    </row>
    <row r="9" spans="1:22" s="11" customFormat="1" ht="18.75" customHeight="1">
      <c r="A9" s="1492">
        <v>6</v>
      </c>
      <c r="B9" s="1694" t="s">
        <v>155</v>
      </c>
      <c r="C9" s="1700">
        <v>0</v>
      </c>
      <c r="D9" s="1700">
        <v>0</v>
      </c>
      <c r="E9" s="1700">
        <v>0</v>
      </c>
      <c r="F9" s="1722">
        <v>155</v>
      </c>
      <c r="G9" s="1726">
        <v>10</v>
      </c>
      <c r="H9" s="1723">
        <f t="shared" si="0"/>
        <v>6.451612903225806</v>
      </c>
      <c r="I9" s="1722">
        <v>4662</v>
      </c>
      <c r="J9" s="1722">
        <v>200</v>
      </c>
      <c r="K9" s="1723">
        <f t="shared" si="1"/>
        <v>4.2900042900042905</v>
      </c>
      <c r="L9" s="1724">
        <v>39437</v>
      </c>
      <c r="M9" s="1725">
        <v>31665</v>
      </c>
      <c r="N9" s="1723">
        <f t="shared" si="2"/>
        <v>80.292618606892</v>
      </c>
      <c r="O9" s="1019"/>
      <c r="P9" s="1019"/>
      <c r="Q9" s="1019"/>
      <c r="R9" s="1019"/>
      <c r="S9" s="1019"/>
      <c r="T9" s="1019"/>
      <c r="U9" s="1019"/>
      <c r="V9" s="1019"/>
    </row>
    <row r="10" spans="1:22" s="11" customFormat="1" ht="18.75" customHeight="1">
      <c r="A10" s="1492">
        <v>7</v>
      </c>
      <c r="B10" s="1720" t="s">
        <v>102</v>
      </c>
      <c r="C10" s="1700">
        <v>0</v>
      </c>
      <c r="D10" s="1700">
        <v>0</v>
      </c>
      <c r="E10" s="1700">
        <v>0</v>
      </c>
      <c r="F10" s="1722">
        <v>75</v>
      </c>
      <c r="G10" s="1722">
        <v>23</v>
      </c>
      <c r="H10" s="1723">
        <f t="shared" si="0"/>
        <v>30.666666666666664</v>
      </c>
      <c r="I10" s="1722">
        <v>2806</v>
      </c>
      <c r="J10" s="1722">
        <v>300</v>
      </c>
      <c r="K10" s="1723">
        <f t="shared" si="1"/>
        <v>10.691375623663578</v>
      </c>
      <c r="L10" s="1724">
        <v>34689</v>
      </c>
      <c r="M10" s="1725">
        <v>32870</v>
      </c>
      <c r="N10" s="1723">
        <f t="shared" si="2"/>
        <v>94.75626279223961</v>
      </c>
      <c r="O10" s="1019"/>
      <c r="P10" s="1019"/>
      <c r="Q10" s="890"/>
      <c r="R10" s="1019"/>
      <c r="S10" s="1019"/>
      <c r="T10" s="1019"/>
      <c r="U10" s="1019"/>
      <c r="V10" s="1019"/>
    </row>
    <row r="11" spans="1:22" s="11" customFormat="1" ht="18.75" customHeight="1">
      <c r="A11" s="1492">
        <v>8</v>
      </c>
      <c r="B11" s="1727" t="s">
        <v>768</v>
      </c>
      <c r="C11" s="1492">
        <v>48</v>
      </c>
      <c r="D11" s="1725">
        <v>12</v>
      </c>
      <c r="E11" s="1728">
        <f t="shared" si="3"/>
        <v>25</v>
      </c>
      <c r="F11" s="1722"/>
      <c r="G11" s="1700"/>
      <c r="H11" s="1723"/>
      <c r="I11" s="1722"/>
      <c r="J11" s="1710"/>
      <c r="K11" s="1723"/>
      <c r="L11" s="1724"/>
      <c r="M11" s="1725"/>
      <c r="N11" s="1723"/>
      <c r="O11" s="1019"/>
      <c r="P11" s="1019"/>
      <c r="Q11" s="1019"/>
      <c r="R11" s="1019"/>
      <c r="S11" s="1019"/>
      <c r="T11" s="1019"/>
      <c r="U11" s="1019"/>
      <c r="V11" s="1019"/>
    </row>
    <row r="12" spans="1:22" s="11" customFormat="1" ht="33" customHeight="1">
      <c r="A12" s="1492">
        <v>9</v>
      </c>
      <c r="B12" s="1729" t="s">
        <v>936</v>
      </c>
      <c r="C12" s="1492">
        <v>215</v>
      </c>
      <c r="D12" s="1700">
        <v>0</v>
      </c>
      <c r="E12" s="1700">
        <v>0</v>
      </c>
      <c r="F12" s="1722"/>
      <c r="G12" s="1700"/>
      <c r="H12" s="1723"/>
      <c r="I12" s="1722"/>
      <c r="J12" s="1710"/>
      <c r="K12" s="1723"/>
      <c r="L12" s="1724"/>
      <c r="M12" s="1725"/>
      <c r="N12" s="1723"/>
      <c r="O12" s="1019"/>
      <c r="P12" s="1019"/>
      <c r="Q12" s="1019"/>
      <c r="R12" s="1019"/>
      <c r="S12" s="1019"/>
      <c r="T12" s="1019"/>
      <c r="U12" s="1019"/>
      <c r="V12" s="1019"/>
    </row>
    <row r="13" spans="1:22" s="11" customFormat="1" ht="18.75" customHeight="1">
      <c r="A13" s="1492">
        <v>10</v>
      </c>
      <c r="B13" s="1730" t="s">
        <v>103</v>
      </c>
      <c r="C13" s="1492">
        <v>100</v>
      </c>
      <c r="D13" s="1731">
        <v>20</v>
      </c>
      <c r="E13" s="1721">
        <f t="shared" si="3"/>
        <v>20</v>
      </c>
      <c r="F13" s="1722"/>
      <c r="G13" s="1700"/>
      <c r="H13" s="1723"/>
      <c r="I13" s="1722">
        <v>1100</v>
      </c>
      <c r="J13" s="1700">
        <v>0</v>
      </c>
      <c r="K13" s="1723">
        <f>J13/I13*100</f>
        <v>0</v>
      </c>
      <c r="L13" s="1724"/>
      <c r="M13" s="1700">
        <v>0</v>
      </c>
      <c r="N13" s="1723"/>
      <c r="O13" s="1019"/>
      <c r="P13" s="1019"/>
      <c r="Q13" s="1019"/>
      <c r="R13" s="1019"/>
      <c r="S13" s="1019"/>
      <c r="T13" s="1019"/>
      <c r="U13" s="1019"/>
      <c r="V13" s="1019"/>
    </row>
    <row r="14" spans="1:22" s="889" customFormat="1" ht="18.75" customHeight="1">
      <c r="A14" s="1947" t="s">
        <v>13</v>
      </c>
      <c r="B14" s="1947"/>
      <c r="C14" s="1525">
        <f>SUM(C4:C13)</f>
        <v>483</v>
      </c>
      <c r="D14" s="1525">
        <f>SUM(D4:D13)</f>
        <v>62</v>
      </c>
      <c r="E14" s="1713">
        <f t="shared" si="3"/>
        <v>12.836438923395447</v>
      </c>
      <c r="F14" s="1525">
        <f>SUM(F4:F13)</f>
        <v>740</v>
      </c>
      <c r="G14" s="1525">
        <f>SUM(G4:G13)</f>
        <v>79</v>
      </c>
      <c r="H14" s="1491">
        <f>G14/F14*100</f>
        <v>10.675675675675675</v>
      </c>
      <c r="I14" s="1525">
        <f>SUM(I4:I13)</f>
        <v>22000</v>
      </c>
      <c r="J14" s="1714">
        <f>SUM(J4:J13)</f>
        <v>841</v>
      </c>
      <c r="K14" s="1491">
        <f>J14/I14*100</f>
        <v>3.8227272727272728</v>
      </c>
      <c r="L14" s="1715">
        <f>SUM(L4:L13)</f>
        <v>207014</v>
      </c>
      <c r="M14" s="1716">
        <f>SUM(M4:M13)</f>
        <v>163059</v>
      </c>
      <c r="N14" s="1491">
        <f>M14/L14*100</f>
        <v>78.76713652216758</v>
      </c>
      <c r="O14" s="890"/>
      <c r="P14" s="890"/>
      <c r="Q14" s="890"/>
      <c r="R14" s="890"/>
      <c r="S14" s="890"/>
      <c r="T14" s="890"/>
      <c r="U14" s="890"/>
      <c r="V14" s="890"/>
    </row>
    <row r="15" spans="1:11" ht="15.75" customHeight="1">
      <c r="A15" s="9"/>
      <c r="B15" s="9"/>
      <c r="C15" s="1717"/>
      <c r="D15" s="1717"/>
      <c r="E15" s="1717"/>
      <c r="F15" s="1717"/>
      <c r="G15" s="1718"/>
      <c r="H15" s="1717"/>
      <c r="I15" s="1717"/>
      <c r="J15" s="1717"/>
      <c r="K15" s="1717"/>
    </row>
    <row r="16" spans="1:14" ht="28.5" customHeight="1">
      <c r="A16" s="1947" t="s">
        <v>14</v>
      </c>
      <c r="B16" s="1947" t="s">
        <v>225</v>
      </c>
      <c r="C16" s="1946" t="s">
        <v>228</v>
      </c>
      <c r="D16" s="1946"/>
      <c r="E16" s="1946"/>
      <c r="F16" s="1946" t="s">
        <v>229</v>
      </c>
      <c r="G16" s="1946"/>
      <c r="H16" s="1946"/>
      <c r="I16" s="1946" t="s">
        <v>230</v>
      </c>
      <c r="J16" s="1946"/>
      <c r="K16" s="1946"/>
      <c r="L16" s="2010" t="s">
        <v>817</v>
      </c>
      <c r="M16" s="2010"/>
      <c r="N16" s="2010"/>
    </row>
    <row r="17" spans="1:17" ht="36" customHeight="1">
      <c r="A17" s="1947"/>
      <c r="B17" s="1947"/>
      <c r="C17" s="1159" t="s">
        <v>226</v>
      </c>
      <c r="D17" s="1159" t="str">
        <f>D3</f>
        <v>TH 03 Tháng</v>
      </c>
      <c r="E17" s="1159" t="s">
        <v>53</v>
      </c>
      <c r="F17" s="1159" t="s">
        <v>226</v>
      </c>
      <c r="G17" s="1159" t="str">
        <f>D3</f>
        <v>TH 03 Tháng</v>
      </c>
      <c r="H17" s="1159" t="s">
        <v>53</v>
      </c>
      <c r="I17" s="1159" t="s">
        <v>226</v>
      </c>
      <c r="J17" s="1159" t="str">
        <f>D3</f>
        <v>TH 03 Tháng</v>
      </c>
      <c r="K17" s="1159" t="s">
        <v>53</v>
      </c>
      <c r="L17" s="1159" t="s">
        <v>226</v>
      </c>
      <c r="M17" s="1159" t="str">
        <f>D3</f>
        <v>TH 03 Tháng</v>
      </c>
      <c r="N17" s="1159" t="s">
        <v>53</v>
      </c>
      <c r="Q17" s="29"/>
    </row>
    <row r="18" spans="1:15" ht="19.5" customHeight="1">
      <c r="A18" s="1492">
        <v>1</v>
      </c>
      <c r="B18" s="1694" t="s">
        <v>106</v>
      </c>
      <c r="C18" s="1724">
        <v>7607</v>
      </c>
      <c r="D18" s="1700">
        <v>7499</v>
      </c>
      <c r="E18" s="1723">
        <f aca="true" t="shared" si="4" ref="E18:E25">D18/C18*100</f>
        <v>98.58025502826344</v>
      </c>
      <c r="F18" s="1724">
        <v>6365</v>
      </c>
      <c r="G18" s="1700">
        <v>5541</v>
      </c>
      <c r="H18" s="1723">
        <f aca="true" t="shared" si="5" ref="H18:H25">G18/F18*100</f>
        <v>87.05420267085624</v>
      </c>
      <c r="I18" s="1724">
        <v>7607</v>
      </c>
      <c r="J18" s="1700">
        <v>5831</v>
      </c>
      <c r="K18" s="1723">
        <f aca="true" t="shared" si="6" ref="K18:K25">J18/I18*100</f>
        <v>76.65308268699881</v>
      </c>
      <c r="L18" s="1724">
        <v>7607</v>
      </c>
      <c r="M18" s="1700">
        <v>5361</v>
      </c>
      <c r="N18" s="1723">
        <f aca="true" t="shared" si="7" ref="N18:N25">M18/L18*100</f>
        <v>70.47456290258972</v>
      </c>
      <c r="O18" s="30"/>
    </row>
    <row r="19" spans="1:15" ht="19.5" customHeight="1">
      <c r="A19" s="1492">
        <v>2</v>
      </c>
      <c r="B19" s="1694" t="s">
        <v>28</v>
      </c>
      <c r="C19" s="1724">
        <v>10232</v>
      </c>
      <c r="D19" s="1700">
        <v>8884</v>
      </c>
      <c r="E19" s="1723">
        <f t="shared" si="4"/>
        <v>86.82564503518374</v>
      </c>
      <c r="F19" s="1724">
        <v>7873</v>
      </c>
      <c r="G19" s="1700">
        <v>5673</v>
      </c>
      <c r="H19" s="1723">
        <f t="shared" si="5"/>
        <v>72.05639527499046</v>
      </c>
      <c r="I19" s="1724">
        <v>10232</v>
      </c>
      <c r="J19" s="1700">
        <v>6397</v>
      </c>
      <c r="K19" s="1723">
        <f t="shared" si="6"/>
        <v>62.51954652071932</v>
      </c>
      <c r="L19" s="1724">
        <v>10232</v>
      </c>
      <c r="M19" s="1700">
        <v>3723</v>
      </c>
      <c r="N19" s="1723">
        <f t="shared" si="7"/>
        <v>36.38584831899922</v>
      </c>
      <c r="O19" s="30"/>
    </row>
    <row r="20" spans="1:15" ht="19.5" customHeight="1">
      <c r="A20" s="1492">
        <v>3</v>
      </c>
      <c r="B20" s="1694" t="s">
        <v>223</v>
      </c>
      <c r="C20" s="1724">
        <v>34298</v>
      </c>
      <c r="D20" s="1700">
        <v>32254</v>
      </c>
      <c r="E20" s="1723">
        <f t="shared" si="4"/>
        <v>94.04046883200186</v>
      </c>
      <c r="F20" s="1724">
        <v>22868</v>
      </c>
      <c r="G20" s="1700">
        <v>18083</v>
      </c>
      <c r="H20" s="1723">
        <f t="shared" si="5"/>
        <v>79.07556410704916</v>
      </c>
      <c r="I20" s="1724">
        <v>34298</v>
      </c>
      <c r="J20" s="1700">
        <v>27881</v>
      </c>
      <c r="K20" s="1723">
        <f t="shared" si="6"/>
        <v>81.29045425389235</v>
      </c>
      <c r="L20" s="1724">
        <v>34298</v>
      </c>
      <c r="M20" s="1700">
        <v>24235</v>
      </c>
      <c r="N20" s="1723">
        <f t="shared" si="7"/>
        <v>70.66009679864716</v>
      </c>
      <c r="O20" s="30"/>
    </row>
    <row r="21" spans="1:15" ht="19.5" customHeight="1">
      <c r="A21" s="1492">
        <v>4</v>
      </c>
      <c r="B21" s="1694" t="s">
        <v>56</v>
      </c>
      <c r="C21" s="1724">
        <v>31467</v>
      </c>
      <c r="D21" s="1700">
        <v>28526</v>
      </c>
      <c r="E21" s="1723">
        <f t="shared" si="4"/>
        <v>90.65370070232306</v>
      </c>
      <c r="F21" s="1724">
        <v>17161</v>
      </c>
      <c r="G21" s="1700">
        <v>12818</v>
      </c>
      <c r="H21" s="1723">
        <f t="shared" si="5"/>
        <v>74.69261698036244</v>
      </c>
      <c r="I21" s="1724">
        <v>31467</v>
      </c>
      <c r="J21" s="1700">
        <v>25908</v>
      </c>
      <c r="K21" s="1723">
        <f t="shared" si="6"/>
        <v>82.33387358184766</v>
      </c>
      <c r="L21" s="1724">
        <v>31467</v>
      </c>
      <c r="M21" s="1700">
        <v>21565</v>
      </c>
      <c r="N21" s="1723">
        <f t="shared" si="7"/>
        <v>68.53211300727746</v>
      </c>
      <c r="O21" s="30"/>
    </row>
    <row r="22" spans="1:15" ht="19.5" customHeight="1">
      <c r="A22" s="1492">
        <v>5</v>
      </c>
      <c r="B22" s="1694" t="s">
        <v>799</v>
      </c>
      <c r="C22" s="1724">
        <v>49284</v>
      </c>
      <c r="D22" s="1700">
        <v>43086</v>
      </c>
      <c r="E22" s="1723">
        <f t="shared" si="4"/>
        <v>87.42391039688337</v>
      </c>
      <c r="F22" s="1724">
        <v>26084</v>
      </c>
      <c r="G22" s="1700">
        <v>15129</v>
      </c>
      <c r="H22" s="1723">
        <f t="shared" si="5"/>
        <v>58.00107345499157</v>
      </c>
      <c r="I22" s="1724">
        <v>49284</v>
      </c>
      <c r="J22" s="1700">
        <v>37306</v>
      </c>
      <c r="K22" s="1723">
        <f t="shared" si="6"/>
        <v>75.69596623650678</v>
      </c>
      <c r="L22" s="1724">
        <v>49284</v>
      </c>
      <c r="M22" s="1700">
        <v>16699</v>
      </c>
      <c r="N22" s="1723">
        <f t="shared" si="7"/>
        <v>33.88320753185618</v>
      </c>
      <c r="O22" s="30"/>
    </row>
    <row r="23" spans="1:15" ht="19.5" customHeight="1">
      <c r="A23" s="1492">
        <v>6</v>
      </c>
      <c r="B23" s="1694" t="s">
        <v>155</v>
      </c>
      <c r="C23" s="1724">
        <v>39437</v>
      </c>
      <c r="D23" s="1700">
        <v>36741</v>
      </c>
      <c r="E23" s="1723">
        <f t="shared" si="4"/>
        <v>93.16378020640515</v>
      </c>
      <c r="F23" s="1724">
        <v>21805</v>
      </c>
      <c r="G23" s="1700">
        <v>15209</v>
      </c>
      <c r="H23" s="1723">
        <f t="shared" si="5"/>
        <v>69.7500573263013</v>
      </c>
      <c r="I23" s="1724">
        <v>39437</v>
      </c>
      <c r="J23" s="1700">
        <v>32471</v>
      </c>
      <c r="K23" s="1723">
        <f t="shared" si="6"/>
        <v>82.33638461343409</v>
      </c>
      <c r="L23" s="1724">
        <v>39437</v>
      </c>
      <c r="M23" s="1700">
        <v>28118</v>
      </c>
      <c r="N23" s="1723">
        <f t="shared" si="7"/>
        <v>71.2985267642062</v>
      </c>
      <c r="O23" s="30"/>
    </row>
    <row r="24" spans="1:15" ht="19.5" customHeight="1">
      <c r="A24" s="1492">
        <v>7</v>
      </c>
      <c r="B24" s="1694" t="s">
        <v>102</v>
      </c>
      <c r="C24" s="1724">
        <v>34689</v>
      </c>
      <c r="D24" s="1700">
        <v>34202</v>
      </c>
      <c r="E24" s="1723">
        <f t="shared" si="4"/>
        <v>98.59609674536597</v>
      </c>
      <c r="F24" s="1724">
        <v>6629</v>
      </c>
      <c r="G24" s="1700">
        <v>5108</v>
      </c>
      <c r="H24" s="1723">
        <f t="shared" si="5"/>
        <v>77.05536279981898</v>
      </c>
      <c r="I24" s="1724">
        <v>34689</v>
      </c>
      <c r="J24" s="1700">
        <v>33669</v>
      </c>
      <c r="K24" s="1723">
        <f t="shared" si="6"/>
        <v>97.05958661247081</v>
      </c>
      <c r="L24" s="1724">
        <v>34689</v>
      </c>
      <c r="M24" s="1700">
        <v>31933</v>
      </c>
      <c r="N24" s="1723">
        <f t="shared" si="7"/>
        <v>92.05511833722507</v>
      </c>
      <c r="O24" s="30"/>
    </row>
    <row r="25" spans="1:22" s="889" customFormat="1" ht="19.5" customHeight="1">
      <c r="A25" s="1947" t="s">
        <v>13</v>
      </c>
      <c r="B25" s="1947"/>
      <c r="C25" s="1616">
        <f>SUM(C18:C24)</f>
        <v>207014</v>
      </c>
      <c r="D25" s="1616">
        <f>SUM(D18:D24)</f>
        <v>191192</v>
      </c>
      <c r="E25" s="1491">
        <f t="shared" si="4"/>
        <v>92.35703865439052</v>
      </c>
      <c r="F25" s="1616">
        <f>SUM(F18:F24)</f>
        <v>108785</v>
      </c>
      <c r="G25" s="1616">
        <f>SUM(G18:G24)</f>
        <v>77561</v>
      </c>
      <c r="H25" s="1491">
        <f t="shared" si="5"/>
        <v>71.29751344394907</v>
      </c>
      <c r="I25" s="1616">
        <f>SUM(I18:I24)</f>
        <v>207014</v>
      </c>
      <c r="J25" s="1616">
        <f>SUM(J18:J24)</f>
        <v>169463</v>
      </c>
      <c r="K25" s="1491">
        <f t="shared" si="6"/>
        <v>81.86064710599284</v>
      </c>
      <c r="L25" s="1616">
        <f>SUM(L18:L24)</f>
        <v>207014</v>
      </c>
      <c r="M25" s="1616">
        <f>SUM(M18:M24)</f>
        <v>131634</v>
      </c>
      <c r="N25" s="1491">
        <f t="shared" si="7"/>
        <v>63.58700377752229</v>
      </c>
      <c r="O25" s="890"/>
      <c r="P25" s="890"/>
      <c r="Q25" s="890"/>
      <c r="R25" s="890"/>
      <c r="S25" s="890"/>
      <c r="T25" s="890"/>
      <c r="U25" s="890"/>
      <c r="V25" s="890"/>
    </row>
    <row r="26" ht="15">
      <c r="O26" s="167"/>
    </row>
    <row r="27" ht="15">
      <c r="F27" s="1108"/>
    </row>
    <row r="29" spans="4:13" ht="15">
      <c r="D29" s="893"/>
      <c r="E29" s="1719"/>
      <c r="F29" s="893"/>
      <c r="G29" s="893"/>
      <c r="H29" s="893"/>
      <c r="I29" s="893"/>
      <c r="J29" s="893"/>
      <c r="K29" s="893"/>
      <c r="L29" s="893"/>
      <c r="M29" s="893"/>
    </row>
    <row r="30" spans="4:13" ht="15">
      <c r="D30" s="893"/>
      <c r="E30" s="893"/>
      <c r="F30" s="893"/>
      <c r="G30" s="893"/>
      <c r="H30" s="893"/>
      <c r="I30" s="893"/>
      <c r="J30" s="893"/>
      <c r="K30" s="893"/>
      <c r="L30" s="893"/>
      <c r="M30" s="893"/>
    </row>
    <row r="31" spans="4:13" ht="15">
      <c r="D31" s="893"/>
      <c r="E31" s="893"/>
      <c r="F31" s="893"/>
      <c r="G31" s="893"/>
      <c r="H31" s="893"/>
      <c r="I31" s="893"/>
      <c r="J31" s="893"/>
      <c r="K31" s="893"/>
      <c r="L31" s="893"/>
      <c r="M31" s="893"/>
    </row>
    <row r="32" spans="4:13" ht="15">
      <c r="D32" s="893"/>
      <c r="E32" s="893"/>
      <c r="F32" s="893"/>
      <c r="G32" s="893"/>
      <c r="H32" s="893"/>
      <c r="I32" s="893"/>
      <c r="J32" s="893"/>
      <c r="K32" s="893"/>
      <c r="L32" s="893"/>
      <c r="M32" s="893"/>
    </row>
  </sheetData>
  <sheetProtection/>
  <mergeCells count="15">
    <mergeCell ref="A1:N1"/>
    <mergeCell ref="I2:K2"/>
    <mergeCell ref="L2:N2"/>
    <mergeCell ref="A14:B14"/>
    <mergeCell ref="C2:E2"/>
    <mergeCell ref="F2:H2"/>
    <mergeCell ref="A25:B25"/>
    <mergeCell ref="I16:K16"/>
    <mergeCell ref="L16:N16"/>
    <mergeCell ref="A2:A3"/>
    <mergeCell ref="B2:B3"/>
    <mergeCell ref="A16:A17"/>
    <mergeCell ref="B16:B17"/>
    <mergeCell ref="C16:E16"/>
    <mergeCell ref="F16:H16"/>
  </mergeCells>
  <printOptions/>
  <pageMargins left="0.46" right="0.01" top="0.3" bottom="0.3" header="0.2" footer="0.2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="80" zoomScaleNormal="80" zoomScalePageLayoutView="0" workbookViewId="0" topLeftCell="A1">
      <selection activeCell="J38" sqref="J38"/>
    </sheetView>
  </sheetViews>
  <sheetFormatPr defaultColWidth="8.796875" defaultRowHeight="15"/>
  <cols>
    <col min="1" max="1" width="3.5" style="92" customWidth="1"/>
    <col min="2" max="2" width="16.19921875" style="92" customWidth="1"/>
    <col min="3" max="3" width="6.3984375" style="92" customWidth="1"/>
    <col min="4" max="5" width="6.8984375" style="92" customWidth="1"/>
    <col min="6" max="6" width="6.19921875" style="92" customWidth="1"/>
    <col min="7" max="7" width="6.59765625" style="92" customWidth="1"/>
    <col min="8" max="9" width="7.19921875" style="92" customWidth="1"/>
    <col min="10" max="10" width="7.59765625" style="92" customWidth="1"/>
    <col min="11" max="11" width="6.59765625" style="92" customWidth="1"/>
    <col min="12" max="12" width="7.8984375" style="92" customWidth="1"/>
    <col min="13" max="13" width="7.69921875" style="92" customWidth="1"/>
    <col min="14" max="14" width="7.5" style="92" customWidth="1"/>
    <col min="15" max="15" width="6.19921875" style="92" customWidth="1"/>
    <col min="16" max="16" width="7.8984375" style="92" customWidth="1"/>
    <col min="17" max="17" width="6.8984375" style="92" customWidth="1"/>
    <col min="18" max="18" width="6.69921875" style="92" customWidth="1"/>
    <col min="19" max="16384" width="9" style="92" customWidth="1"/>
  </cols>
  <sheetData>
    <row r="1" spans="1:18" ht="36" customHeight="1">
      <c r="A1" s="2023" t="s">
        <v>472</v>
      </c>
      <c r="B1" s="2024"/>
      <c r="C1" s="2024"/>
      <c r="D1" s="2024"/>
      <c r="E1" s="2024"/>
      <c r="F1" s="2024"/>
      <c r="G1" s="2024"/>
      <c r="H1" s="2024"/>
      <c r="I1" s="2024"/>
      <c r="J1" s="2024"/>
      <c r="K1" s="2024"/>
      <c r="L1" s="2024"/>
      <c r="M1" s="2024"/>
      <c r="N1" s="2024"/>
      <c r="O1" s="2024"/>
      <c r="P1" s="2024"/>
      <c r="Q1" s="2024"/>
      <c r="R1" s="2024"/>
    </row>
    <row r="2" ht="25.5" customHeight="1"/>
    <row r="3" spans="1:18" ht="30.75" customHeight="1">
      <c r="A3" s="2015" t="s">
        <v>14</v>
      </c>
      <c r="B3" s="1957" t="s">
        <v>234</v>
      </c>
      <c r="C3" s="2025" t="s">
        <v>300</v>
      </c>
      <c r="D3" s="2026"/>
      <c r="E3" s="2026"/>
      <c r="F3" s="2027"/>
      <c r="G3" s="2031" t="s">
        <v>233</v>
      </c>
      <c r="H3" s="2032"/>
      <c r="I3" s="2032"/>
      <c r="J3" s="2033"/>
      <c r="K3" s="2025" t="s">
        <v>282</v>
      </c>
      <c r="L3" s="2026"/>
      <c r="M3" s="2026"/>
      <c r="N3" s="2027"/>
      <c r="O3" s="2028" t="s">
        <v>159</v>
      </c>
      <c r="P3" s="2029"/>
      <c r="Q3" s="2029"/>
      <c r="R3" s="2030"/>
    </row>
    <row r="4" spans="1:18" ht="40.5" customHeight="1">
      <c r="A4" s="2016"/>
      <c r="B4" s="2017"/>
      <c r="C4" s="410" t="s">
        <v>466</v>
      </c>
      <c r="D4" s="410" t="s">
        <v>470</v>
      </c>
      <c r="E4" s="410" t="s">
        <v>471</v>
      </c>
      <c r="F4" s="410" t="s">
        <v>53</v>
      </c>
      <c r="G4" s="410" t="s">
        <v>466</v>
      </c>
      <c r="H4" s="410" t="s">
        <v>470</v>
      </c>
      <c r="I4" s="410" t="s">
        <v>471</v>
      </c>
      <c r="J4" s="410" t="s">
        <v>53</v>
      </c>
      <c r="K4" s="410" t="s">
        <v>466</v>
      </c>
      <c r="L4" s="410" t="s">
        <v>470</v>
      </c>
      <c r="M4" s="410" t="s">
        <v>471</v>
      </c>
      <c r="N4" s="410" t="s">
        <v>53</v>
      </c>
      <c r="O4" s="410" t="s">
        <v>466</v>
      </c>
      <c r="P4" s="410" t="s">
        <v>470</v>
      </c>
      <c r="Q4" s="410" t="s">
        <v>471</v>
      </c>
      <c r="R4" s="410" t="s">
        <v>53</v>
      </c>
    </row>
    <row r="5" spans="1:18" ht="27.75" customHeight="1">
      <c r="A5" s="310">
        <v>1</v>
      </c>
      <c r="B5" s="144" t="s">
        <v>38</v>
      </c>
      <c r="C5" s="338">
        <v>261</v>
      </c>
      <c r="D5" s="285">
        <v>42</v>
      </c>
      <c r="E5" s="282">
        <v>42</v>
      </c>
      <c r="F5" s="374">
        <f aca="true" t="shared" si="0" ref="F5:F13">E5/C5*100</f>
        <v>16.091954022988507</v>
      </c>
      <c r="G5" s="338">
        <v>5</v>
      </c>
      <c r="H5" s="285">
        <v>0</v>
      </c>
      <c r="I5" s="285">
        <v>0</v>
      </c>
      <c r="J5" s="400">
        <f>I5/G5*100</f>
        <v>0</v>
      </c>
      <c r="K5" s="338">
        <v>15</v>
      </c>
      <c r="L5" s="285">
        <v>0</v>
      </c>
      <c r="M5" s="285">
        <v>0</v>
      </c>
      <c r="N5" s="374">
        <f aca="true" t="shared" si="1" ref="N5:N12">M5/K5*100</f>
        <v>0</v>
      </c>
      <c r="O5" s="338">
        <v>662</v>
      </c>
      <c r="P5" s="286">
        <v>0</v>
      </c>
      <c r="Q5" s="286">
        <v>0</v>
      </c>
      <c r="R5" s="506">
        <f>Q5/O5*100</f>
        <v>0</v>
      </c>
    </row>
    <row r="6" spans="1:18" ht="27.75" customHeight="1">
      <c r="A6" s="311">
        <v>2</v>
      </c>
      <c r="B6" s="35" t="s">
        <v>154</v>
      </c>
      <c r="C6" s="206">
        <v>168</v>
      </c>
      <c r="D6" s="285">
        <v>40</v>
      </c>
      <c r="E6" s="283">
        <v>40</v>
      </c>
      <c r="F6" s="375">
        <f t="shared" si="0"/>
        <v>23.809523809523807</v>
      </c>
      <c r="G6" s="285">
        <v>0</v>
      </c>
      <c r="H6" s="285">
        <v>0</v>
      </c>
      <c r="I6" s="285">
        <v>0</v>
      </c>
      <c r="J6" s="285">
        <v>0</v>
      </c>
      <c r="K6" s="206">
        <v>10</v>
      </c>
      <c r="L6" s="285">
        <v>0</v>
      </c>
      <c r="M6" s="285">
        <v>0</v>
      </c>
      <c r="N6" s="375">
        <f t="shared" si="1"/>
        <v>0</v>
      </c>
      <c r="O6" s="206">
        <v>551</v>
      </c>
      <c r="P6" s="285">
        <v>0</v>
      </c>
      <c r="Q6" s="285">
        <v>0</v>
      </c>
      <c r="R6" s="507">
        <f aca="true" t="shared" si="2" ref="R6:R13">Q6/O6*100</f>
        <v>0</v>
      </c>
    </row>
    <row r="7" spans="1:18" ht="27.75" customHeight="1">
      <c r="A7" s="311">
        <v>3</v>
      </c>
      <c r="B7" s="35" t="s">
        <v>155</v>
      </c>
      <c r="C7" s="206">
        <v>48</v>
      </c>
      <c r="D7" s="283">
        <v>6</v>
      </c>
      <c r="E7" s="283">
        <v>6</v>
      </c>
      <c r="F7" s="375">
        <f t="shared" si="0"/>
        <v>12.5</v>
      </c>
      <c r="G7" s="285">
        <v>0</v>
      </c>
      <c r="H7" s="285">
        <v>0</v>
      </c>
      <c r="I7" s="285">
        <v>0</v>
      </c>
      <c r="J7" s="285">
        <v>0</v>
      </c>
      <c r="K7" s="206">
        <v>10</v>
      </c>
      <c r="L7" s="285">
        <v>0</v>
      </c>
      <c r="M7" s="285">
        <v>0</v>
      </c>
      <c r="N7" s="375">
        <f t="shared" si="1"/>
        <v>0</v>
      </c>
      <c r="O7" s="206">
        <v>166</v>
      </c>
      <c r="P7" s="285">
        <v>0</v>
      </c>
      <c r="Q7" s="285">
        <v>0</v>
      </c>
      <c r="R7" s="507">
        <f t="shared" si="2"/>
        <v>0</v>
      </c>
    </row>
    <row r="8" spans="1:18" ht="27.75" customHeight="1">
      <c r="A8" s="311">
        <v>4</v>
      </c>
      <c r="B8" s="35" t="s">
        <v>104</v>
      </c>
      <c r="C8" s="206">
        <v>32</v>
      </c>
      <c r="D8" s="283">
        <v>12</v>
      </c>
      <c r="E8" s="283">
        <v>12</v>
      </c>
      <c r="F8" s="375">
        <f t="shared" si="0"/>
        <v>37.5</v>
      </c>
      <c r="G8" s="285">
        <v>0</v>
      </c>
      <c r="H8" s="285">
        <v>0</v>
      </c>
      <c r="I8" s="285">
        <v>0</v>
      </c>
      <c r="J8" s="285">
        <v>0</v>
      </c>
      <c r="K8" s="206">
        <v>10</v>
      </c>
      <c r="L8" s="285">
        <v>0</v>
      </c>
      <c r="M8" s="285">
        <v>0</v>
      </c>
      <c r="N8" s="375">
        <f t="shared" si="1"/>
        <v>0</v>
      </c>
      <c r="O8" s="206">
        <v>166</v>
      </c>
      <c r="P8" s="285">
        <v>0</v>
      </c>
      <c r="Q8" s="285">
        <v>0</v>
      </c>
      <c r="R8" s="507">
        <f t="shared" si="2"/>
        <v>0</v>
      </c>
    </row>
    <row r="9" spans="1:18" ht="27.75" customHeight="1">
      <c r="A9" s="311">
        <v>5</v>
      </c>
      <c r="B9" s="35" t="s">
        <v>156</v>
      </c>
      <c r="C9" s="206">
        <v>43</v>
      </c>
      <c r="D9" s="285">
        <v>0</v>
      </c>
      <c r="E9" s="285">
        <v>0</v>
      </c>
      <c r="F9" s="375">
        <f t="shared" si="0"/>
        <v>0</v>
      </c>
      <c r="G9" s="285">
        <v>0</v>
      </c>
      <c r="H9" s="285">
        <v>0</v>
      </c>
      <c r="I9" s="285">
        <v>0</v>
      </c>
      <c r="J9" s="285">
        <v>0</v>
      </c>
      <c r="K9" s="206">
        <v>4</v>
      </c>
      <c r="L9" s="285">
        <v>0</v>
      </c>
      <c r="M9" s="285">
        <v>0</v>
      </c>
      <c r="N9" s="375">
        <f t="shared" si="1"/>
        <v>0</v>
      </c>
      <c r="O9" s="206">
        <v>166</v>
      </c>
      <c r="P9" s="285">
        <v>0</v>
      </c>
      <c r="Q9" s="285">
        <v>0</v>
      </c>
      <c r="R9" s="507">
        <f t="shared" si="2"/>
        <v>0</v>
      </c>
    </row>
    <row r="10" spans="1:18" ht="27.75" customHeight="1">
      <c r="A10" s="311">
        <v>6</v>
      </c>
      <c r="B10" s="35" t="s">
        <v>28</v>
      </c>
      <c r="C10" s="206">
        <v>20</v>
      </c>
      <c r="D10" s="285">
        <v>2</v>
      </c>
      <c r="E10" s="283">
        <v>2</v>
      </c>
      <c r="F10" s="375">
        <f t="shared" si="0"/>
        <v>10</v>
      </c>
      <c r="G10" s="285">
        <v>0</v>
      </c>
      <c r="H10" s="285">
        <v>0</v>
      </c>
      <c r="I10" s="285">
        <v>0</v>
      </c>
      <c r="J10" s="285">
        <v>0</v>
      </c>
      <c r="K10" s="206">
        <v>4</v>
      </c>
      <c r="L10" s="285">
        <v>0</v>
      </c>
      <c r="M10" s="285">
        <v>0</v>
      </c>
      <c r="N10" s="375">
        <f t="shared" si="1"/>
        <v>0</v>
      </c>
      <c r="O10" s="206">
        <v>88</v>
      </c>
      <c r="P10" s="285">
        <v>0</v>
      </c>
      <c r="Q10" s="285">
        <v>0</v>
      </c>
      <c r="R10" s="507">
        <f t="shared" si="2"/>
        <v>0</v>
      </c>
    </row>
    <row r="11" spans="1:18" ht="27.75" customHeight="1">
      <c r="A11" s="311">
        <v>7</v>
      </c>
      <c r="B11" s="158" t="s">
        <v>106</v>
      </c>
      <c r="C11" s="372">
        <v>12</v>
      </c>
      <c r="D11" s="285">
        <v>0</v>
      </c>
      <c r="E11" s="285">
        <v>0</v>
      </c>
      <c r="F11" s="376">
        <f t="shared" si="0"/>
        <v>0</v>
      </c>
      <c r="G11" s="372"/>
      <c r="H11" s="372"/>
      <c r="I11" s="372"/>
      <c r="J11" s="285">
        <v>0</v>
      </c>
      <c r="K11" s="372">
        <v>2</v>
      </c>
      <c r="L11" s="285">
        <v>0</v>
      </c>
      <c r="M11" s="285">
        <v>0</v>
      </c>
      <c r="N11" s="375">
        <f t="shared" si="1"/>
        <v>0</v>
      </c>
      <c r="O11" s="372">
        <v>52</v>
      </c>
      <c r="P11" s="285">
        <v>0</v>
      </c>
      <c r="Q11" s="285">
        <v>0</v>
      </c>
      <c r="R11" s="507">
        <f t="shared" si="2"/>
        <v>0</v>
      </c>
    </row>
    <row r="12" spans="1:18" ht="27.75" customHeight="1">
      <c r="A12" s="311">
        <v>8</v>
      </c>
      <c r="B12" s="312" t="s">
        <v>157</v>
      </c>
      <c r="C12" s="373">
        <v>80</v>
      </c>
      <c r="D12" s="284">
        <v>10</v>
      </c>
      <c r="E12" s="337">
        <v>10</v>
      </c>
      <c r="F12" s="377">
        <f t="shared" si="0"/>
        <v>12.5</v>
      </c>
      <c r="G12" s="373">
        <v>40</v>
      </c>
      <c r="H12" s="373">
        <v>1</v>
      </c>
      <c r="I12" s="505">
        <v>1</v>
      </c>
      <c r="J12" s="376">
        <f>I12/G12*100</f>
        <v>2.5</v>
      </c>
      <c r="K12" s="373">
        <v>35</v>
      </c>
      <c r="L12" s="285">
        <v>0</v>
      </c>
      <c r="M12" s="285">
        <v>0</v>
      </c>
      <c r="N12" s="375">
        <f t="shared" si="1"/>
        <v>0</v>
      </c>
      <c r="O12" s="287">
        <v>1489</v>
      </c>
      <c r="P12" s="287">
        <v>377</v>
      </c>
      <c r="Q12" s="339">
        <v>377</v>
      </c>
      <c r="R12" s="508">
        <f t="shared" si="2"/>
        <v>25.31900604432505</v>
      </c>
    </row>
    <row r="13" spans="1:18" ht="34.5" customHeight="1">
      <c r="A13" s="2011" t="s">
        <v>101</v>
      </c>
      <c r="B13" s="2011"/>
      <c r="C13" s="180">
        <f>SUM(C5:C12)</f>
        <v>664</v>
      </c>
      <c r="D13" s="180">
        <f>SUM(D5:D12)</f>
        <v>112</v>
      </c>
      <c r="E13" s="180">
        <f>SUM(E5:E12)</f>
        <v>112</v>
      </c>
      <c r="F13" s="181">
        <f t="shared" si="0"/>
        <v>16.867469879518072</v>
      </c>
      <c r="G13" s="180">
        <f>SUM(G5:G12)</f>
        <v>45</v>
      </c>
      <c r="H13" s="207">
        <f>SUM(H5:H12)</f>
        <v>1</v>
      </c>
      <c r="I13" s="207">
        <f>SUM(I5:I12)</f>
        <v>1</v>
      </c>
      <c r="J13" s="378">
        <f>I13/G13*100</f>
        <v>2.2222222222222223</v>
      </c>
      <c r="K13" s="180">
        <f>SUM(K5:K12)</f>
        <v>90</v>
      </c>
      <c r="L13" s="180">
        <f>SUM(L5:L12)</f>
        <v>0</v>
      </c>
      <c r="M13" s="313">
        <f>SUM(M5:M12)</f>
        <v>0</v>
      </c>
      <c r="N13" s="181">
        <f>M13/K13*100</f>
        <v>0</v>
      </c>
      <c r="O13" s="509">
        <f>SUM(O5:O12)</f>
        <v>3340</v>
      </c>
      <c r="P13" s="509">
        <f>SUM(P5:P12)</f>
        <v>377</v>
      </c>
      <c r="Q13" s="510">
        <f>SUM(Q5:Q12)</f>
        <v>377</v>
      </c>
      <c r="R13" s="511">
        <f t="shared" si="2"/>
        <v>11.2874251497006</v>
      </c>
    </row>
    <row r="14" spans="1:18" ht="12" customHeight="1">
      <c r="A14" s="26"/>
      <c r="B14" s="26"/>
      <c r="C14" s="130"/>
      <c r="D14" s="130"/>
      <c r="E14" s="130"/>
      <c r="F14" s="131"/>
      <c r="G14" s="130"/>
      <c r="H14" s="130"/>
      <c r="I14" s="130"/>
      <c r="J14" s="142"/>
      <c r="K14" s="130"/>
      <c r="L14" s="130"/>
      <c r="M14" s="130"/>
      <c r="N14" s="143"/>
      <c r="O14" s="130"/>
      <c r="P14" s="130"/>
      <c r="Q14" s="130"/>
      <c r="R14" s="124"/>
    </row>
    <row r="15" spans="1:18" ht="18.75" hidden="1">
      <c r="A15" s="260" t="s">
        <v>231</v>
      </c>
      <c r="B15" s="26"/>
      <c r="C15" s="130"/>
      <c r="D15" s="130"/>
      <c r="E15" s="130"/>
      <c r="F15" s="131"/>
      <c r="G15" s="130"/>
      <c r="H15" s="130"/>
      <c r="I15" s="130"/>
      <c r="J15" s="142"/>
      <c r="K15" s="130"/>
      <c r="L15" s="130"/>
      <c r="M15" s="130"/>
      <c r="N15" s="143"/>
      <c r="O15" s="130"/>
      <c r="P15" s="130"/>
      <c r="Q15" s="130"/>
      <c r="R15" s="124"/>
    </row>
    <row r="16" ht="11.25" customHeight="1" hidden="1">
      <c r="A16" s="32"/>
    </row>
    <row r="17" spans="1:18" ht="22.5" customHeight="1" hidden="1">
      <c r="A17" s="2018" t="s">
        <v>14</v>
      </c>
      <c r="B17" s="1957" t="s">
        <v>234</v>
      </c>
      <c r="C17" s="2020" t="s">
        <v>300</v>
      </c>
      <c r="D17" s="2021"/>
      <c r="E17" s="2021"/>
      <c r="F17" s="2022"/>
      <c r="G17" s="2012" t="s">
        <v>233</v>
      </c>
      <c r="H17" s="2013"/>
      <c r="I17" s="2013"/>
      <c r="J17" s="2014"/>
      <c r="K17" s="2012" t="s">
        <v>232</v>
      </c>
      <c r="L17" s="2013"/>
      <c r="M17" s="2013"/>
      <c r="N17" s="2014"/>
      <c r="O17" s="2012" t="s">
        <v>158</v>
      </c>
      <c r="P17" s="2013"/>
      <c r="Q17" s="2013"/>
      <c r="R17" s="2014"/>
    </row>
    <row r="18" spans="1:18" ht="33.75" customHeight="1" hidden="1">
      <c r="A18" s="2019"/>
      <c r="B18" s="2017"/>
      <c r="C18" s="304" t="s">
        <v>299</v>
      </c>
      <c r="D18" s="309" t="s">
        <v>294</v>
      </c>
      <c r="E18" s="309" t="s">
        <v>297</v>
      </c>
      <c r="F18" s="304" t="s">
        <v>53</v>
      </c>
      <c r="G18" s="304" t="s">
        <v>299</v>
      </c>
      <c r="H18" s="309" t="s">
        <v>294</v>
      </c>
      <c r="I18" s="309" t="s">
        <v>297</v>
      </c>
      <c r="J18" s="304" t="s">
        <v>53</v>
      </c>
      <c r="K18" s="304" t="s">
        <v>299</v>
      </c>
      <c r="L18" s="309" t="s">
        <v>294</v>
      </c>
      <c r="M18" s="309" t="s">
        <v>297</v>
      </c>
      <c r="N18" s="304" t="s">
        <v>53</v>
      </c>
      <c r="O18" s="304" t="s">
        <v>299</v>
      </c>
      <c r="P18" s="309" t="s">
        <v>294</v>
      </c>
      <c r="Q18" s="309" t="s">
        <v>297</v>
      </c>
      <c r="R18" s="304" t="s">
        <v>53</v>
      </c>
    </row>
    <row r="19" spans="1:18" ht="18.75" customHeight="1" hidden="1">
      <c r="A19" s="171">
        <v>1</v>
      </c>
      <c r="B19" s="144" t="s">
        <v>38</v>
      </c>
      <c r="C19" s="248"/>
      <c r="D19" s="248">
        <v>3</v>
      </c>
      <c r="E19" s="248">
        <v>23</v>
      </c>
      <c r="F19" s="251"/>
      <c r="G19" s="248"/>
      <c r="H19" s="248">
        <v>3</v>
      </c>
      <c r="I19" s="248">
        <v>11</v>
      </c>
      <c r="J19" s="251"/>
      <c r="K19" s="248"/>
      <c r="L19" s="248">
        <v>2</v>
      </c>
      <c r="M19" s="248">
        <v>10</v>
      </c>
      <c r="N19" s="251"/>
      <c r="O19" s="175"/>
      <c r="P19" s="295">
        <v>3</v>
      </c>
      <c r="Q19" s="295">
        <v>21</v>
      </c>
      <c r="R19" s="296"/>
    </row>
    <row r="20" spans="1:18" ht="18.75" customHeight="1" hidden="1">
      <c r="A20" s="172">
        <v>2</v>
      </c>
      <c r="B20" s="35" t="s">
        <v>154</v>
      </c>
      <c r="C20" s="249"/>
      <c r="D20" s="249">
        <v>0</v>
      </c>
      <c r="E20" s="249">
        <v>9</v>
      </c>
      <c r="F20" s="252"/>
      <c r="G20" s="249"/>
      <c r="H20" s="249">
        <v>0</v>
      </c>
      <c r="I20" s="249">
        <v>0</v>
      </c>
      <c r="J20" s="252"/>
      <c r="K20" s="249"/>
      <c r="L20" s="249">
        <v>0</v>
      </c>
      <c r="M20" s="249">
        <v>0</v>
      </c>
      <c r="N20" s="252"/>
      <c r="O20" s="176"/>
      <c r="P20" s="297">
        <v>0</v>
      </c>
      <c r="Q20" s="297">
        <v>9</v>
      </c>
      <c r="R20" s="298"/>
    </row>
    <row r="21" spans="1:18" ht="18.75" customHeight="1" hidden="1">
      <c r="A21" s="172">
        <v>3</v>
      </c>
      <c r="B21" s="35" t="s">
        <v>155</v>
      </c>
      <c r="C21" s="249"/>
      <c r="D21" s="249">
        <v>0</v>
      </c>
      <c r="E21" s="249">
        <v>6</v>
      </c>
      <c r="F21" s="252"/>
      <c r="G21" s="249"/>
      <c r="H21" s="249">
        <v>2</v>
      </c>
      <c r="I21" s="249">
        <v>2</v>
      </c>
      <c r="J21" s="252"/>
      <c r="K21" s="249"/>
      <c r="L21" s="249">
        <v>0</v>
      </c>
      <c r="M21" s="249">
        <v>0</v>
      </c>
      <c r="N21" s="252"/>
      <c r="O21" s="176"/>
      <c r="P21" s="297">
        <v>0</v>
      </c>
      <c r="Q21" s="297">
        <v>6</v>
      </c>
      <c r="R21" s="298"/>
    </row>
    <row r="22" spans="1:18" ht="18.75" customHeight="1" hidden="1">
      <c r="A22" s="172">
        <v>4</v>
      </c>
      <c r="B22" s="35" t="s">
        <v>104</v>
      </c>
      <c r="C22" s="249"/>
      <c r="D22" s="249">
        <v>0</v>
      </c>
      <c r="E22" s="249">
        <v>3</v>
      </c>
      <c r="F22" s="252"/>
      <c r="G22" s="249"/>
      <c r="H22" s="249">
        <v>0</v>
      </c>
      <c r="I22" s="249">
        <v>0</v>
      </c>
      <c r="J22" s="252"/>
      <c r="K22" s="249"/>
      <c r="L22" s="249">
        <v>0</v>
      </c>
      <c r="M22" s="249">
        <v>0</v>
      </c>
      <c r="N22" s="252"/>
      <c r="O22" s="176"/>
      <c r="P22" s="297">
        <v>0</v>
      </c>
      <c r="Q22" s="297">
        <v>3</v>
      </c>
      <c r="R22" s="298"/>
    </row>
    <row r="23" spans="1:18" ht="18.75" customHeight="1" hidden="1">
      <c r="A23" s="172">
        <v>5</v>
      </c>
      <c r="B23" s="35" t="s">
        <v>156</v>
      </c>
      <c r="C23" s="249"/>
      <c r="D23" s="249">
        <v>0</v>
      </c>
      <c r="E23" s="249">
        <v>3</v>
      </c>
      <c r="F23" s="252"/>
      <c r="G23" s="249"/>
      <c r="H23" s="249">
        <v>0</v>
      </c>
      <c r="I23" s="249">
        <v>0</v>
      </c>
      <c r="J23" s="252"/>
      <c r="K23" s="249"/>
      <c r="L23" s="249">
        <v>0</v>
      </c>
      <c r="M23" s="249">
        <v>0</v>
      </c>
      <c r="N23" s="252"/>
      <c r="O23" s="176"/>
      <c r="P23" s="297">
        <v>0</v>
      </c>
      <c r="Q23" s="297">
        <v>3</v>
      </c>
      <c r="R23" s="298"/>
    </row>
    <row r="24" spans="1:18" ht="18.75" customHeight="1" hidden="1">
      <c r="A24" s="174">
        <v>6</v>
      </c>
      <c r="B24" s="35" t="s">
        <v>28</v>
      </c>
      <c r="C24" s="250"/>
      <c r="D24" s="250">
        <v>0</v>
      </c>
      <c r="E24" s="250">
        <v>2</v>
      </c>
      <c r="F24" s="253"/>
      <c r="G24" s="250"/>
      <c r="H24" s="249">
        <v>0</v>
      </c>
      <c r="I24" s="249">
        <v>0</v>
      </c>
      <c r="J24" s="253"/>
      <c r="K24" s="250"/>
      <c r="L24" s="249">
        <v>0</v>
      </c>
      <c r="M24" s="249">
        <v>0</v>
      </c>
      <c r="N24" s="253"/>
      <c r="O24" s="177"/>
      <c r="P24" s="299">
        <v>0</v>
      </c>
      <c r="Q24" s="299">
        <v>2</v>
      </c>
      <c r="R24" s="300"/>
    </row>
    <row r="25" spans="1:18" ht="18.75" customHeight="1" hidden="1">
      <c r="A25" s="173">
        <v>7</v>
      </c>
      <c r="B25" s="158" t="s">
        <v>106</v>
      </c>
      <c r="C25" s="254"/>
      <c r="D25" s="254">
        <v>0</v>
      </c>
      <c r="E25" s="254">
        <v>1</v>
      </c>
      <c r="F25" s="255"/>
      <c r="G25" s="178"/>
      <c r="H25" s="206">
        <v>0</v>
      </c>
      <c r="I25" s="206">
        <v>0</v>
      </c>
      <c r="J25" s="179"/>
      <c r="K25" s="254"/>
      <c r="L25" s="249">
        <v>0</v>
      </c>
      <c r="M25" s="249">
        <v>0</v>
      </c>
      <c r="N25" s="255"/>
      <c r="O25" s="178"/>
      <c r="P25" s="301">
        <v>0</v>
      </c>
      <c r="Q25" s="301">
        <v>1</v>
      </c>
      <c r="R25" s="302"/>
    </row>
    <row r="26" spans="1:18" s="15" customFormat="1" ht="22.5" customHeight="1" hidden="1">
      <c r="A26" s="2011" t="s">
        <v>101</v>
      </c>
      <c r="B26" s="2011"/>
      <c r="C26" s="291">
        <v>88</v>
      </c>
      <c r="D26" s="291">
        <f>SUM(D19:D25)</f>
        <v>3</v>
      </c>
      <c r="E26" s="291">
        <f>SUM(E19:E25)</f>
        <v>47</v>
      </c>
      <c r="F26" s="292">
        <f>E26/C26*100</f>
        <v>53.40909090909091</v>
      </c>
      <c r="G26" s="293">
        <v>38</v>
      </c>
      <c r="H26" s="291">
        <f>SUM(H19:H25)</f>
        <v>5</v>
      </c>
      <c r="I26" s="291">
        <f>SUM(I19:I25)</f>
        <v>13</v>
      </c>
      <c r="J26" s="294">
        <f>I26/G26*100</f>
        <v>34.21052631578947</v>
      </c>
      <c r="K26" s="291">
        <v>29</v>
      </c>
      <c r="L26" s="291">
        <f>SUM(L19:L25)</f>
        <v>2</v>
      </c>
      <c r="M26" s="291">
        <f>SUM(M19:M25)</f>
        <v>10</v>
      </c>
      <c r="N26" s="292">
        <f>M26/K26*100</f>
        <v>34.48275862068966</v>
      </c>
      <c r="O26" s="291">
        <v>59</v>
      </c>
      <c r="P26" s="291">
        <f>SUM(P19:P25)</f>
        <v>3</v>
      </c>
      <c r="Q26" s="291">
        <f>SUM(Q19:Q25)</f>
        <v>45</v>
      </c>
      <c r="R26" s="292">
        <f>Q26/O26*100</f>
        <v>76.27118644067797</v>
      </c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/>
  <mergeCells count="15">
    <mergeCell ref="A1:R1"/>
    <mergeCell ref="K3:N3"/>
    <mergeCell ref="O3:R3"/>
    <mergeCell ref="A13:B13"/>
    <mergeCell ref="C3:F3"/>
    <mergeCell ref="G3:J3"/>
    <mergeCell ref="A26:B26"/>
    <mergeCell ref="K17:N17"/>
    <mergeCell ref="O17:R17"/>
    <mergeCell ref="A3:A4"/>
    <mergeCell ref="B3:B4"/>
    <mergeCell ref="A17:A18"/>
    <mergeCell ref="B17:B18"/>
    <mergeCell ref="C17:F17"/>
    <mergeCell ref="G17:J17"/>
  </mergeCells>
  <printOptions/>
  <pageMargins left="0.43" right="0.2" top="0.78" bottom="0.59" header="0.3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N27"/>
  <sheetViews>
    <sheetView zoomScale="80" zoomScaleNormal="80" zoomScalePageLayoutView="0" workbookViewId="0" topLeftCell="A4">
      <selection activeCell="I7" sqref="I7"/>
    </sheetView>
  </sheetViews>
  <sheetFormatPr defaultColWidth="8.796875" defaultRowHeight="15"/>
  <cols>
    <col min="1" max="1" width="3.8984375" style="9" customWidth="1"/>
    <col min="2" max="2" width="17" style="9" customWidth="1"/>
    <col min="3" max="3" width="12" style="9" customWidth="1"/>
    <col min="4" max="4" width="10.69921875" style="9" customWidth="1"/>
    <col min="5" max="5" width="12.59765625" style="9" customWidth="1"/>
    <col min="6" max="6" width="12.09765625" style="9" customWidth="1"/>
    <col min="7" max="7" width="13.19921875" style="9" customWidth="1"/>
    <col min="8" max="8" width="12.5" style="9" customWidth="1"/>
    <col min="9" max="9" width="11.59765625" style="9" customWidth="1"/>
    <col min="10" max="10" width="11.3984375" style="9" customWidth="1"/>
    <col min="11" max="14" width="8.69921875" style="9" hidden="1" customWidth="1"/>
    <col min="15" max="15" width="5.69921875" style="9" customWidth="1"/>
    <col min="16" max="16384" width="9" style="9" customWidth="1"/>
  </cols>
  <sheetData>
    <row r="1" spans="1:14" ht="36.75" customHeight="1">
      <c r="A1" s="2035" t="s">
        <v>580</v>
      </c>
      <c r="B1" s="2035"/>
      <c r="C1" s="2035"/>
      <c r="D1" s="2035"/>
      <c r="E1" s="2035"/>
      <c r="F1" s="2035"/>
      <c r="G1" s="2035"/>
      <c r="H1" s="2035"/>
      <c r="I1" s="2035"/>
      <c r="J1" s="2035"/>
      <c r="K1" s="2035"/>
      <c r="L1" s="2035"/>
      <c r="M1" s="2035"/>
      <c r="N1" s="2035"/>
    </row>
    <row r="2" spans="3:13" ht="18" customHeight="1"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46.5" customHeight="1">
      <c r="A3" s="2015" t="s">
        <v>14</v>
      </c>
      <c r="B3" s="2043" t="s">
        <v>52</v>
      </c>
      <c r="C3" s="2036" t="s">
        <v>301</v>
      </c>
      <c r="D3" s="2026"/>
      <c r="E3" s="2026"/>
      <c r="F3" s="2027"/>
      <c r="G3" s="2044" t="s">
        <v>477</v>
      </c>
      <c r="H3" s="2029"/>
      <c r="I3" s="2029"/>
      <c r="J3" s="2030"/>
      <c r="K3" s="2036" t="s">
        <v>283</v>
      </c>
      <c r="L3" s="2026"/>
      <c r="M3" s="2026"/>
      <c r="N3" s="2027"/>
    </row>
    <row r="4" spans="1:14" ht="39" customHeight="1">
      <c r="A4" s="2016"/>
      <c r="B4" s="1952"/>
      <c r="C4" s="183" t="s">
        <v>577</v>
      </c>
      <c r="D4" s="569" t="s">
        <v>470</v>
      </c>
      <c r="E4" s="569" t="s">
        <v>473</v>
      </c>
      <c r="F4" s="183" t="s">
        <v>53</v>
      </c>
      <c r="G4" s="680" t="s">
        <v>491</v>
      </c>
      <c r="H4" s="569" t="s">
        <v>470</v>
      </c>
      <c r="I4" s="817" t="s">
        <v>587</v>
      </c>
      <c r="J4" s="504" t="s">
        <v>53</v>
      </c>
      <c r="K4" s="410" t="s">
        <v>474</v>
      </c>
      <c r="L4" s="410" t="s">
        <v>470</v>
      </c>
      <c r="M4" s="410" t="s">
        <v>473</v>
      </c>
      <c r="N4" s="504" t="s">
        <v>53</v>
      </c>
    </row>
    <row r="5" spans="1:14" ht="30.75" customHeight="1">
      <c r="A5" s="310">
        <v>1</v>
      </c>
      <c r="B5" s="144" t="s">
        <v>102</v>
      </c>
      <c r="C5" s="93">
        <v>13</v>
      </c>
      <c r="D5" s="93">
        <v>13</v>
      </c>
      <c r="E5" s="211">
        <v>13</v>
      </c>
      <c r="F5" s="94">
        <f aca="true" t="shared" si="0" ref="F5:F12">E5/C5*100</f>
        <v>100</v>
      </c>
      <c r="G5" s="211">
        <v>9075</v>
      </c>
      <c r="H5" s="211">
        <v>2875</v>
      </c>
      <c r="I5" s="211"/>
      <c r="J5" s="499">
        <f aca="true" t="shared" si="1" ref="J5:J12">I5/G5*100</f>
        <v>0</v>
      </c>
      <c r="K5" s="208">
        <v>4901</v>
      </c>
      <c r="L5" s="285">
        <v>4680</v>
      </c>
      <c r="M5" s="285">
        <f aca="true" t="shared" si="2" ref="M5:M11">L5</f>
        <v>4680</v>
      </c>
      <c r="N5" s="499">
        <f aca="true" t="shared" si="3" ref="N5:N12">M5/K5*100</f>
        <v>95.49071618037135</v>
      </c>
    </row>
    <row r="6" spans="1:14" ht="30.75" customHeight="1">
      <c r="A6" s="311">
        <v>2</v>
      </c>
      <c r="B6" s="35" t="s">
        <v>94</v>
      </c>
      <c r="C6" s="96">
        <v>31</v>
      </c>
      <c r="D6" s="96">
        <v>31</v>
      </c>
      <c r="E6" s="212">
        <v>31</v>
      </c>
      <c r="F6" s="97">
        <f t="shared" si="0"/>
        <v>100</v>
      </c>
      <c r="G6" s="212">
        <v>14836</v>
      </c>
      <c r="H6" s="212">
        <v>762</v>
      </c>
      <c r="I6" s="212"/>
      <c r="J6" s="500">
        <f t="shared" si="1"/>
        <v>0</v>
      </c>
      <c r="K6" s="209">
        <v>8662</v>
      </c>
      <c r="L6" s="285">
        <v>8342</v>
      </c>
      <c r="M6" s="285">
        <f>L6</f>
        <v>8342</v>
      </c>
      <c r="N6" s="500">
        <f t="shared" si="3"/>
        <v>96.30570307088432</v>
      </c>
    </row>
    <row r="7" spans="1:14" ht="30.75" customHeight="1">
      <c r="A7" s="310">
        <v>3</v>
      </c>
      <c r="B7" s="35" t="s">
        <v>95</v>
      </c>
      <c r="C7" s="96">
        <v>33</v>
      </c>
      <c r="D7" s="96">
        <v>33</v>
      </c>
      <c r="E7" s="212">
        <v>33</v>
      </c>
      <c r="F7" s="97">
        <f t="shared" si="0"/>
        <v>100</v>
      </c>
      <c r="G7" s="212">
        <v>16702</v>
      </c>
      <c r="H7" s="212">
        <v>0</v>
      </c>
      <c r="I7" s="212"/>
      <c r="J7" s="500">
        <f t="shared" si="1"/>
        <v>0</v>
      </c>
      <c r="K7" s="209">
        <v>10625</v>
      </c>
      <c r="L7" s="285">
        <v>10141</v>
      </c>
      <c r="M7" s="285">
        <f>L7</f>
        <v>10141</v>
      </c>
      <c r="N7" s="500">
        <f t="shared" si="3"/>
        <v>95.44470588235295</v>
      </c>
    </row>
    <row r="8" spans="1:14" ht="30.75" customHeight="1">
      <c r="A8" s="311">
        <v>4</v>
      </c>
      <c r="B8" s="35" t="s">
        <v>98</v>
      </c>
      <c r="C8" s="96">
        <v>18</v>
      </c>
      <c r="D8" s="96">
        <v>18</v>
      </c>
      <c r="E8" s="212">
        <v>18</v>
      </c>
      <c r="F8" s="97">
        <f t="shared" si="0"/>
        <v>100</v>
      </c>
      <c r="G8" s="212">
        <v>10896</v>
      </c>
      <c r="H8" s="573">
        <v>0</v>
      </c>
      <c r="I8" s="573"/>
      <c r="J8" s="500">
        <f t="shared" si="1"/>
        <v>0</v>
      </c>
      <c r="K8" s="209">
        <v>6588</v>
      </c>
      <c r="L8" s="285">
        <v>6360</v>
      </c>
      <c r="M8" s="285">
        <f t="shared" si="2"/>
        <v>6360</v>
      </c>
      <c r="N8" s="500">
        <f t="shared" si="3"/>
        <v>96.53916211293262</v>
      </c>
    </row>
    <row r="9" spans="1:14" ht="30.75" customHeight="1">
      <c r="A9" s="310">
        <v>5</v>
      </c>
      <c r="B9" s="35" t="s">
        <v>209</v>
      </c>
      <c r="C9" s="96">
        <v>26</v>
      </c>
      <c r="D9" s="96">
        <v>26</v>
      </c>
      <c r="E9" s="212">
        <v>26</v>
      </c>
      <c r="F9" s="97">
        <f t="shared" si="0"/>
        <v>100</v>
      </c>
      <c r="G9" s="212">
        <v>11274</v>
      </c>
      <c r="H9" s="212">
        <v>4357</v>
      </c>
      <c r="I9" s="212"/>
      <c r="J9" s="500">
        <f t="shared" si="1"/>
        <v>0</v>
      </c>
      <c r="K9" s="209">
        <v>6754</v>
      </c>
      <c r="L9" s="285">
        <v>6450</v>
      </c>
      <c r="M9" s="285">
        <f t="shared" si="2"/>
        <v>6450</v>
      </c>
      <c r="N9" s="500">
        <f t="shared" si="3"/>
        <v>95.49896357713948</v>
      </c>
    </row>
    <row r="10" spans="1:14" ht="30.75" customHeight="1">
      <c r="A10" s="311">
        <v>6</v>
      </c>
      <c r="B10" s="35" t="s">
        <v>91</v>
      </c>
      <c r="C10" s="96">
        <v>12</v>
      </c>
      <c r="D10" s="96">
        <v>12</v>
      </c>
      <c r="E10" s="212">
        <v>12</v>
      </c>
      <c r="F10" s="97">
        <f t="shared" si="0"/>
        <v>100</v>
      </c>
      <c r="G10" s="212">
        <v>4100</v>
      </c>
      <c r="H10" s="212">
        <v>3745</v>
      </c>
      <c r="I10" s="212"/>
      <c r="J10" s="500">
        <f t="shared" si="1"/>
        <v>0</v>
      </c>
      <c r="K10" s="209">
        <v>2660</v>
      </c>
      <c r="L10" s="285">
        <v>2446</v>
      </c>
      <c r="M10" s="285">
        <f t="shared" si="2"/>
        <v>2446</v>
      </c>
      <c r="N10" s="500">
        <f t="shared" si="3"/>
        <v>91.95488721804512</v>
      </c>
    </row>
    <row r="11" spans="1:14" ht="30.75" customHeight="1">
      <c r="A11" s="310">
        <v>7</v>
      </c>
      <c r="B11" s="36" t="s">
        <v>210</v>
      </c>
      <c r="C11" s="99">
        <v>8</v>
      </c>
      <c r="D11" s="99">
        <v>8</v>
      </c>
      <c r="E11" s="213">
        <v>8</v>
      </c>
      <c r="F11" s="100">
        <f t="shared" si="0"/>
        <v>100</v>
      </c>
      <c r="G11" s="213">
        <v>2892</v>
      </c>
      <c r="H11" s="213">
        <v>8221</v>
      </c>
      <c r="I11" s="213"/>
      <c r="J11" s="501">
        <f t="shared" si="1"/>
        <v>0</v>
      </c>
      <c r="K11" s="210">
        <v>1818</v>
      </c>
      <c r="L11" s="285">
        <v>1618</v>
      </c>
      <c r="M11" s="285">
        <f t="shared" si="2"/>
        <v>1618</v>
      </c>
      <c r="N11" s="501">
        <f t="shared" si="3"/>
        <v>88.998899889989</v>
      </c>
    </row>
    <row r="12" spans="1:14" ht="33.75" customHeight="1">
      <c r="A12" s="2034" t="s">
        <v>57</v>
      </c>
      <c r="B12" s="1947"/>
      <c r="C12" s="102">
        <f>SUM(C5:C11)</f>
        <v>141</v>
      </c>
      <c r="D12" s="102">
        <f>SUM(D5:D11)</f>
        <v>141</v>
      </c>
      <c r="E12" s="102">
        <f>SUM(E5:E11)</f>
        <v>141</v>
      </c>
      <c r="F12" s="103">
        <f t="shared" si="0"/>
        <v>100</v>
      </c>
      <c r="G12" s="502">
        <f>SUM(G5:G11)</f>
        <v>69775</v>
      </c>
      <c r="H12" s="502">
        <f>SUM(H5:H11)</f>
        <v>19960</v>
      </c>
      <c r="I12" s="502">
        <f>SUM(I5:I11)</f>
        <v>0</v>
      </c>
      <c r="J12" s="503">
        <f t="shared" si="1"/>
        <v>0</v>
      </c>
      <c r="K12" s="214">
        <f>SUM(K5:K11)</f>
        <v>42008</v>
      </c>
      <c r="L12" s="214">
        <f>SUM(L5:L11)</f>
        <v>40037</v>
      </c>
      <c r="M12" s="214">
        <f>SUM(M5:M11)</f>
        <v>40037</v>
      </c>
      <c r="N12" s="503">
        <f t="shared" si="3"/>
        <v>95.30803656446392</v>
      </c>
    </row>
    <row r="14" spans="1:14" ht="36.75" customHeight="1" hidden="1">
      <c r="A14" s="2015" t="s">
        <v>14</v>
      </c>
      <c r="B14" s="2037" t="s">
        <v>52</v>
      </c>
      <c r="C14" s="2038" t="s">
        <v>461</v>
      </c>
      <c r="D14" s="2039"/>
      <c r="E14" s="2039"/>
      <c r="F14" s="2040"/>
      <c r="G14" s="2036" t="s">
        <v>452</v>
      </c>
      <c r="H14" s="2026"/>
      <c r="I14" s="2026"/>
      <c r="J14" s="2027"/>
      <c r="K14" s="2041"/>
      <c r="L14" s="2042"/>
      <c r="M14" s="2042"/>
      <c r="N14" s="2042"/>
    </row>
    <row r="15" spans="1:14" ht="30.75" customHeight="1" hidden="1">
      <c r="A15" s="2016"/>
      <c r="B15" s="2017"/>
      <c r="C15" s="410" t="s">
        <v>476</v>
      </c>
      <c r="D15" s="410" t="s">
        <v>470</v>
      </c>
      <c r="E15" s="410" t="s">
        <v>473</v>
      </c>
      <c r="F15" s="504" t="s">
        <v>53</v>
      </c>
      <c r="G15" s="304" t="s">
        <v>475</v>
      </c>
      <c r="H15" s="410" t="s">
        <v>470</v>
      </c>
      <c r="I15" s="410" t="s">
        <v>473</v>
      </c>
      <c r="J15" s="183" t="s">
        <v>53</v>
      </c>
      <c r="K15" s="380"/>
      <c r="L15" s="381"/>
      <c r="M15" s="381"/>
      <c r="N15" s="382"/>
    </row>
    <row r="16" spans="1:14" ht="19.5" customHeight="1" hidden="1">
      <c r="A16" s="310">
        <v>1</v>
      </c>
      <c r="B16" s="144" t="s">
        <v>102</v>
      </c>
      <c r="C16" s="208">
        <v>258048</v>
      </c>
      <c r="D16" s="285">
        <v>9215</v>
      </c>
      <c r="E16" s="285">
        <v>78554</v>
      </c>
      <c r="F16" s="499">
        <f aca="true" t="shared" si="4" ref="F16:F22">E16/C16*100</f>
        <v>30.44162326388889</v>
      </c>
      <c r="G16" s="208">
        <v>5415</v>
      </c>
      <c r="H16" s="285">
        <v>5415</v>
      </c>
      <c r="I16" s="285">
        <f aca="true" t="shared" si="5" ref="I16:I22">H16</f>
        <v>5415</v>
      </c>
      <c r="J16" s="95">
        <f>I16/G16*100</f>
        <v>100</v>
      </c>
      <c r="K16" s="383"/>
      <c r="L16" s="384"/>
      <c r="M16" s="384"/>
      <c r="N16" s="385"/>
    </row>
    <row r="17" spans="1:14" ht="19.5" customHeight="1" hidden="1">
      <c r="A17" s="311">
        <v>2</v>
      </c>
      <c r="B17" s="35" t="s">
        <v>95</v>
      </c>
      <c r="C17" s="209">
        <v>458460</v>
      </c>
      <c r="D17" s="285">
        <v>0</v>
      </c>
      <c r="E17" s="285">
        <v>108463</v>
      </c>
      <c r="F17" s="500">
        <f t="shared" si="4"/>
        <v>23.658116302403702</v>
      </c>
      <c r="G17" s="209">
        <v>6046</v>
      </c>
      <c r="H17" s="285">
        <v>6046</v>
      </c>
      <c r="I17" s="285">
        <f t="shared" si="5"/>
        <v>6046</v>
      </c>
      <c r="J17" s="98">
        <f aca="true" t="shared" si="6" ref="J17:J23">I17/G17*100</f>
        <v>100</v>
      </c>
      <c r="K17" s="383"/>
      <c r="L17" s="384"/>
      <c r="M17" s="384"/>
      <c r="N17" s="385"/>
    </row>
    <row r="18" spans="1:14" ht="19.5" customHeight="1" hidden="1">
      <c r="A18" s="311">
        <v>3</v>
      </c>
      <c r="B18" s="35" t="s">
        <v>94</v>
      </c>
      <c r="C18" s="209">
        <v>495540</v>
      </c>
      <c r="D18" s="285">
        <v>12531</v>
      </c>
      <c r="E18" s="285">
        <v>126990</v>
      </c>
      <c r="F18" s="500">
        <f t="shared" si="4"/>
        <v>25.62658917544497</v>
      </c>
      <c r="G18" s="209">
        <v>2858</v>
      </c>
      <c r="H18" s="285">
        <v>2858</v>
      </c>
      <c r="I18" s="285">
        <f t="shared" si="5"/>
        <v>2858</v>
      </c>
      <c r="J18" s="98">
        <f t="shared" si="6"/>
        <v>100</v>
      </c>
      <c r="K18" s="383"/>
      <c r="L18" s="384"/>
      <c r="M18" s="384"/>
      <c r="N18" s="385"/>
    </row>
    <row r="19" spans="1:14" ht="19.5" customHeight="1" hidden="1">
      <c r="A19" s="311">
        <v>4</v>
      </c>
      <c r="B19" s="35" t="s">
        <v>98</v>
      </c>
      <c r="C19" s="209">
        <v>333252</v>
      </c>
      <c r="D19" s="285">
        <v>15768</v>
      </c>
      <c r="E19" s="285">
        <v>145461</v>
      </c>
      <c r="F19" s="500">
        <f t="shared" si="4"/>
        <v>43.64895034388391</v>
      </c>
      <c r="G19" s="209">
        <v>3159</v>
      </c>
      <c r="H19" s="285">
        <v>3159</v>
      </c>
      <c r="I19" s="285">
        <f t="shared" si="5"/>
        <v>3159</v>
      </c>
      <c r="J19" s="98">
        <f t="shared" si="6"/>
        <v>100</v>
      </c>
      <c r="K19" s="383"/>
      <c r="L19" s="384"/>
      <c r="M19" s="384"/>
      <c r="N19" s="385"/>
    </row>
    <row r="20" spans="1:14" ht="19.5" customHeight="1" hidden="1">
      <c r="A20" s="311">
        <v>5</v>
      </c>
      <c r="B20" s="35" t="s">
        <v>209</v>
      </c>
      <c r="C20" s="209">
        <v>343512</v>
      </c>
      <c r="D20" s="285">
        <v>9287</v>
      </c>
      <c r="E20" s="285">
        <v>96817</v>
      </c>
      <c r="F20" s="500">
        <f t="shared" si="4"/>
        <v>28.18445934930949</v>
      </c>
      <c r="G20" s="209">
        <v>4935</v>
      </c>
      <c r="H20" s="285">
        <v>4935</v>
      </c>
      <c r="I20" s="285">
        <f t="shared" si="5"/>
        <v>4935</v>
      </c>
      <c r="J20" s="98">
        <f t="shared" si="6"/>
        <v>100</v>
      </c>
      <c r="K20" s="383"/>
      <c r="L20" s="384"/>
      <c r="M20" s="384"/>
      <c r="N20" s="385"/>
    </row>
    <row r="21" spans="1:12" ht="19.5" customHeight="1" hidden="1">
      <c r="A21" s="311">
        <v>6</v>
      </c>
      <c r="B21" s="35" t="s">
        <v>91</v>
      </c>
      <c r="C21" s="209">
        <v>130680</v>
      </c>
      <c r="D21" s="285">
        <v>2575</v>
      </c>
      <c r="E21" s="285">
        <v>30669</v>
      </c>
      <c r="F21" s="500">
        <f>E21/C21*100</f>
        <v>23.468778696051423</v>
      </c>
      <c r="G21" s="209">
        <v>1401</v>
      </c>
      <c r="H21" s="285">
        <v>1401</v>
      </c>
      <c r="I21" s="285">
        <f t="shared" si="5"/>
        <v>1401</v>
      </c>
      <c r="J21" s="98">
        <f>I21/G21*100</f>
        <v>100</v>
      </c>
      <c r="K21" s="383"/>
      <c r="L21" s="385"/>
    </row>
    <row r="22" spans="1:12" ht="19.5" customHeight="1" hidden="1">
      <c r="A22" s="311">
        <v>7</v>
      </c>
      <c r="B22" s="36" t="s">
        <v>146</v>
      </c>
      <c r="C22" s="210">
        <v>80384</v>
      </c>
      <c r="D22" s="285">
        <v>10604</v>
      </c>
      <c r="E22" s="285">
        <v>58196</v>
      </c>
      <c r="F22" s="501">
        <f t="shared" si="4"/>
        <v>72.39749203821655</v>
      </c>
      <c r="G22" s="210">
        <v>723</v>
      </c>
      <c r="H22" s="285">
        <v>723</v>
      </c>
      <c r="I22" s="285">
        <f t="shared" si="5"/>
        <v>723</v>
      </c>
      <c r="J22" s="101">
        <f t="shared" si="6"/>
        <v>100</v>
      </c>
      <c r="K22" s="383"/>
      <c r="L22" s="385"/>
    </row>
    <row r="23" spans="1:12" ht="20.25" customHeight="1" hidden="1">
      <c r="A23" s="2034" t="s">
        <v>57</v>
      </c>
      <c r="B23" s="1947"/>
      <c r="C23" s="214">
        <f>SUM(C16:C22)</f>
        <v>2099876</v>
      </c>
      <c r="D23" s="214">
        <f>SUM(D16:D22)</f>
        <v>59980</v>
      </c>
      <c r="E23" s="214">
        <f>SUM(E16:E22)</f>
        <v>645150</v>
      </c>
      <c r="F23" s="503">
        <f>E23/C23*100</f>
        <v>30.723242705759766</v>
      </c>
      <c r="G23" s="104">
        <f>SUM(G16:G22)</f>
        <v>24537</v>
      </c>
      <c r="H23" s="104">
        <f>SUM(H16:H22)</f>
        <v>24537</v>
      </c>
      <c r="I23" s="104">
        <f>SUM(I16:I22)</f>
        <v>24537</v>
      </c>
      <c r="J23" s="105">
        <f t="shared" si="6"/>
        <v>100</v>
      </c>
      <c r="K23" s="386"/>
      <c r="L23" s="387"/>
    </row>
    <row r="24" spans="2:12" ht="18" customHeight="1" hidden="1">
      <c r="B24" s="37"/>
      <c r="C24" s="38"/>
      <c r="I24" s="39"/>
      <c r="J24" s="39"/>
      <c r="K24" s="379"/>
      <c r="L24" s="379"/>
    </row>
    <row r="25" spans="3:14" ht="15" customHeight="1" hidden="1">
      <c r="C25" s="40"/>
      <c r="I25" s="41"/>
      <c r="J25" s="41"/>
      <c r="K25" s="41"/>
      <c r="L25" s="41"/>
      <c r="M25" s="41"/>
      <c r="N25" s="41"/>
    </row>
    <row r="26" spans="3:14" ht="15.75" hidden="1">
      <c r="C26" s="42"/>
      <c r="I26" s="43"/>
      <c r="J26" s="43"/>
      <c r="K26" s="43"/>
      <c r="L26" s="43"/>
      <c r="M26" s="43"/>
      <c r="N26" s="43"/>
    </row>
    <row r="27" ht="15.75">
      <c r="I27" s="40"/>
    </row>
  </sheetData>
  <sheetProtection/>
  <mergeCells count="13"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  <mergeCell ref="B3:B4"/>
    <mergeCell ref="C3:F3"/>
    <mergeCell ref="G3:J3"/>
  </mergeCells>
  <printOptions/>
  <pageMargins left="1.2" right="0.2" top="0.81" bottom="0.63" header="0.39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tabSelected="1" zoomScalePageLayoutView="0" workbookViewId="0" topLeftCell="A1">
      <selection activeCell="A1" sqref="A1:J1"/>
    </sheetView>
  </sheetViews>
  <sheetFormatPr defaultColWidth="8.796875" defaultRowHeight="15"/>
  <cols>
    <col min="1" max="1" width="3.5" style="28" customWidth="1"/>
    <col min="2" max="2" width="31.5" style="1107" customWidth="1"/>
    <col min="3" max="3" width="8.5" style="200" customWidth="1"/>
    <col min="4" max="4" width="7.59765625" style="1236" customWidth="1"/>
    <col min="5" max="5" width="7.5" style="28" customWidth="1"/>
    <col min="6" max="6" width="7.09765625" style="28" customWidth="1"/>
    <col min="7" max="7" width="5.3984375" style="28" customWidth="1"/>
    <col min="8" max="8" width="8.8984375" style="28" customWidth="1"/>
    <col min="9" max="9" width="6" style="28" customWidth="1"/>
    <col min="10" max="10" width="5" style="28" customWidth="1"/>
    <col min="11" max="23" width="0" style="28" hidden="1" customWidth="1"/>
    <col min="24" max="16384" width="9" style="28" customWidth="1"/>
  </cols>
  <sheetData>
    <row r="1" spans="1:10" ht="55.5" customHeight="1">
      <c r="A1" s="1806" t="s">
        <v>910</v>
      </c>
      <c r="B1" s="1807"/>
      <c r="C1" s="1807"/>
      <c r="D1" s="1807"/>
      <c r="E1" s="1807"/>
      <c r="F1" s="1807"/>
      <c r="G1" s="1807"/>
      <c r="H1" s="1807"/>
      <c r="I1" s="1807"/>
      <c r="J1" s="1807"/>
    </row>
    <row r="2" spans="1:10" ht="8.25" customHeight="1">
      <c r="A2" s="1808"/>
      <c r="B2" s="1808"/>
      <c r="C2" s="1808"/>
      <c r="D2" s="1808"/>
      <c r="E2" s="1808"/>
      <c r="F2" s="1808"/>
      <c r="G2" s="1808"/>
      <c r="H2" s="1808"/>
      <c r="I2" s="1808"/>
      <c r="J2" s="1808"/>
    </row>
    <row r="3" spans="1:10" ht="15.75" customHeight="1" hidden="1">
      <c r="A3" s="1809" t="s">
        <v>836</v>
      </c>
      <c r="B3" s="1809"/>
      <c r="C3" s="1809"/>
      <c r="D3" s="1809"/>
      <c r="E3" s="1809"/>
      <c r="F3" s="1809"/>
      <c r="G3" s="1809"/>
      <c r="H3" s="1809"/>
      <c r="I3" s="1809"/>
      <c r="J3" s="1809"/>
    </row>
    <row r="4" spans="1:10" s="27" customFormat="1" ht="19.5" customHeight="1">
      <c r="A4" s="1803" t="s">
        <v>14</v>
      </c>
      <c r="B4" s="1803" t="s">
        <v>497</v>
      </c>
      <c r="C4" s="1805" t="s">
        <v>498</v>
      </c>
      <c r="D4" s="1803" t="s">
        <v>827</v>
      </c>
      <c r="E4" s="1803" t="s">
        <v>828</v>
      </c>
      <c r="F4" s="1803" t="s">
        <v>829</v>
      </c>
      <c r="G4" s="1803"/>
      <c r="H4" s="1803"/>
      <c r="I4" s="1803"/>
      <c r="J4" s="1803"/>
    </row>
    <row r="5" spans="1:10" s="27" customFormat="1" ht="32.25" customHeight="1">
      <c r="A5" s="1803"/>
      <c r="B5" s="1803"/>
      <c r="C5" s="1805"/>
      <c r="D5" s="1803"/>
      <c r="E5" s="1803"/>
      <c r="F5" s="1803" t="s">
        <v>821</v>
      </c>
      <c r="G5" s="1803"/>
      <c r="H5" s="1804" t="s">
        <v>909</v>
      </c>
      <c r="I5" s="1804"/>
      <c r="J5" s="1804"/>
    </row>
    <row r="6" spans="1:10" s="27" customFormat="1" ht="102.75" customHeight="1">
      <c r="A6" s="1803"/>
      <c r="B6" s="1803"/>
      <c r="C6" s="1805"/>
      <c r="D6" s="1803"/>
      <c r="E6" s="1803"/>
      <c r="F6" s="1152" t="s">
        <v>881</v>
      </c>
      <c r="G6" s="1103" t="s">
        <v>783</v>
      </c>
      <c r="H6" s="1152" t="s">
        <v>830</v>
      </c>
      <c r="I6" s="1152" t="s">
        <v>822</v>
      </c>
      <c r="J6" s="1103" t="s">
        <v>831</v>
      </c>
    </row>
    <row r="7" spans="1:10" s="1105" customFormat="1" ht="22.5" customHeight="1">
      <c r="A7" s="1237">
        <v>1</v>
      </c>
      <c r="B7" s="1238" t="s">
        <v>499</v>
      </c>
      <c r="C7" s="1239" t="s">
        <v>355</v>
      </c>
      <c r="D7" s="1240">
        <f>D8+D14+D15+D18</f>
        <v>155</v>
      </c>
      <c r="E7" s="1241">
        <f>E8+E14+E15+E18</f>
        <v>155</v>
      </c>
      <c r="F7" s="1241">
        <f>F8+F14+F15+F18</f>
        <v>155</v>
      </c>
      <c r="G7" s="1242">
        <f aca="true" t="shared" si="0" ref="G7:G31">F7/E7*100</f>
        <v>100</v>
      </c>
      <c r="H7" s="1241">
        <f>H8+H14+H15+H18</f>
        <v>155</v>
      </c>
      <c r="I7" s="1243">
        <f aca="true" t="shared" si="1" ref="I7:I31">H7/E7*100</f>
        <v>100</v>
      </c>
      <c r="J7" s="1244">
        <f>H7/D7*100-100</f>
        <v>0</v>
      </c>
    </row>
    <row r="8" spans="1:10" s="27" customFormat="1" ht="22.5" customHeight="1">
      <c r="A8" s="1245" t="s">
        <v>500</v>
      </c>
      <c r="B8" s="1246" t="s">
        <v>501</v>
      </c>
      <c r="C8" s="1247" t="s">
        <v>501</v>
      </c>
      <c r="D8" s="1248">
        <f>SUM(D9:D13)</f>
        <v>15</v>
      </c>
      <c r="E8" s="1249">
        <f>SUM(E9:E13)</f>
        <v>15</v>
      </c>
      <c r="F8" s="1249">
        <f>SUM(F9:F13)</f>
        <v>15</v>
      </c>
      <c r="G8" s="1242">
        <f t="shared" si="0"/>
        <v>100</v>
      </c>
      <c r="H8" s="1249">
        <f>SUM(H9:H13)</f>
        <v>15</v>
      </c>
      <c r="I8" s="1250">
        <f>H8/E8*100</f>
        <v>100</v>
      </c>
      <c r="J8" s="1251">
        <f>H8/D8*100-100</f>
        <v>0</v>
      </c>
    </row>
    <row r="9" spans="1:10" s="27" customFormat="1" ht="22.5" customHeight="1">
      <c r="A9" s="1245"/>
      <c r="B9" s="1246" t="s">
        <v>502</v>
      </c>
      <c r="C9" s="1247" t="s">
        <v>501</v>
      </c>
      <c r="D9" s="1252">
        <v>5</v>
      </c>
      <c r="E9" s="1249">
        <v>5</v>
      </c>
      <c r="F9" s="1249">
        <v>5</v>
      </c>
      <c r="G9" s="1242">
        <f t="shared" si="0"/>
        <v>100</v>
      </c>
      <c r="H9" s="1249">
        <v>5</v>
      </c>
      <c r="I9" s="1250">
        <f t="shared" si="1"/>
        <v>100</v>
      </c>
      <c r="J9" s="1251">
        <f aca="true" t="shared" si="2" ref="J9:J42">H9/D9*100-100</f>
        <v>0</v>
      </c>
    </row>
    <row r="10" spans="1:10" s="27" customFormat="1" ht="22.5" customHeight="1">
      <c r="A10" s="1245"/>
      <c r="B10" s="1246" t="s">
        <v>832</v>
      </c>
      <c r="C10" s="1247" t="s">
        <v>795</v>
      </c>
      <c r="D10" s="1252">
        <v>6</v>
      </c>
      <c r="E10" s="1249">
        <v>6</v>
      </c>
      <c r="F10" s="1249">
        <v>6</v>
      </c>
      <c r="G10" s="1242"/>
      <c r="H10" s="1249">
        <v>6</v>
      </c>
      <c r="I10" s="1250"/>
      <c r="J10" s="1251"/>
    </row>
    <row r="11" spans="1:10" s="27" customFormat="1" ht="22.5" customHeight="1">
      <c r="A11" s="1245"/>
      <c r="B11" s="1246" t="s">
        <v>796</v>
      </c>
      <c r="C11" s="1247" t="s">
        <v>501</v>
      </c>
      <c r="D11" s="1252">
        <v>3</v>
      </c>
      <c r="E11" s="1249">
        <v>3</v>
      </c>
      <c r="F11" s="1249">
        <v>3</v>
      </c>
      <c r="G11" s="1242">
        <f t="shared" si="0"/>
        <v>100</v>
      </c>
      <c r="H11" s="1249">
        <v>3</v>
      </c>
      <c r="I11" s="1250">
        <f t="shared" si="1"/>
        <v>100</v>
      </c>
      <c r="J11" s="1251">
        <f t="shared" si="2"/>
        <v>0</v>
      </c>
    </row>
    <row r="12" spans="1:10" s="27" customFormat="1" ht="22.5" customHeight="1">
      <c r="A12" s="1245"/>
      <c r="B12" s="1253" t="s">
        <v>833</v>
      </c>
      <c r="C12" s="1247" t="s">
        <v>501</v>
      </c>
      <c r="D12" s="1252"/>
      <c r="E12" s="1249"/>
      <c r="F12" s="1249"/>
      <c r="G12" s="1242"/>
      <c r="H12" s="1249"/>
      <c r="I12" s="1250"/>
      <c r="J12" s="1251"/>
    </row>
    <row r="13" spans="1:10" s="27" customFormat="1" ht="22.5" customHeight="1">
      <c r="A13" s="1245"/>
      <c r="B13" s="1246" t="s">
        <v>503</v>
      </c>
      <c r="C13" s="1247" t="s">
        <v>501</v>
      </c>
      <c r="D13" s="1252">
        <v>1</v>
      </c>
      <c r="E13" s="1249">
        <v>1</v>
      </c>
      <c r="F13" s="1249">
        <v>1</v>
      </c>
      <c r="G13" s="1242">
        <f t="shared" si="0"/>
        <v>100</v>
      </c>
      <c r="H13" s="1249">
        <v>1</v>
      </c>
      <c r="I13" s="1250">
        <f t="shared" si="1"/>
        <v>100</v>
      </c>
      <c r="J13" s="1251">
        <f t="shared" si="2"/>
        <v>0</v>
      </c>
    </row>
    <row r="14" spans="1:10" s="27" customFormat="1" ht="22.5" customHeight="1">
      <c r="A14" s="1245" t="s">
        <v>504</v>
      </c>
      <c r="B14" s="1246" t="s">
        <v>505</v>
      </c>
      <c r="C14" s="1247" t="s">
        <v>361</v>
      </c>
      <c r="D14" s="1252">
        <v>9</v>
      </c>
      <c r="E14" s="1249">
        <v>9</v>
      </c>
      <c r="F14" s="1249">
        <v>9</v>
      </c>
      <c r="G14" s="1242">
        <f t="shared" si="0"/>
        <v>100</v>
      </c>
      <c r="H14" s="1249">
        <f aca="true" t="shared" si="3" ref="H14:H19">F14</f>
        <v>9</v>
      </c>
      <c r="I14" s="1250">
        <f t="shared" si="1"/>
        <v>100</v>
      </c>
      <c r="J14" s="1251">
        <f t="shared" si="2"/>
        <v>0</v>
      </c>
    </row>
    <row r="15" spans="1:10" s="27" customFormat="1" ht="22.5" customHeight="1">
      <c r="A15" s="1245" t="s">
        <v>506</v>
      </c>
      <c r="B15" s="1246" t="s">
        <v>913</v>
      </c>
      <c r="C15" s="1247" t="s">
        <v>507</v>
      </c>
      <c r="D15" s="1248">
        <f>D16+D17</f>
        <v>129</v>
      </c>
      <c r="E15" s="1249">
        <f>E16+E17</f>
        <v>129</v>
      </c>
      <c r="F15" s="1249">
        <f>F16+F17</f>
        <v>129</v>
      </c>
      <c r="G15" s="1242">
        <f t="shared" si="0"/>
        <v>100</v>
      </c>
      <c r="H15" s="1249">
        <f>F15</f>
        <v>129</v>
      </c>
      <c r="I15" s="1250">
        <f t="shared" si="1"/>
        <v>100</v>
      </c>
      <c r="J15" s="1251">
        <f t="shared" si="2"/>
        <v>0</v>
      </c>
    </row>
    <row r="16" spans="1:10" s="27" customFormat="1" ht="22.5" customHeight="1">
      <c r="A16" s="1245"/>
      <c r="B16" s="1246" t="s">
        <v>508</v>
      </c>
      <c r="C16" s="1247" t="s">
        <v>507</v>
      </c>
      <c r="D16" s="1252">
        <v>14</v>
      </c>
      <c r="E16" s="1249">
        <v>14</v>
      </c>
      <c r="F16" s="1249">
        <v>14</v>
      </c>
      <c r="G16" s="1242">
        <f t="shared" si="0"/>
        <v>100</v>
      </c>
      <c r="H16" s="1249">
        <v>14</v>
      </c>
      <c r="I16" s="1250">
        <f t="shared" si="1"/>
        <v>100</v>
      </c>
      <c r="J16" s="1251">
        <f t="shared" si="2"/>
        <v>0</v>
      </c>
    </row>
    <row r="17" spans="1:10" s="27" customFormat="1" ht="22.5" customHeight="1">
      <c r="A17" s="1245"/>
      <c r="B17" s="1246" t="s">
        <v>509</v>
      </c>
      <c r="C17" s="1247" t="s">
        <v>507</v>
      </c>
      <c r="D17" s="1252">
        <v>115</v>
      </c>
      <c r="E17" s="1249">
        <v>115</v>
      </c>
      <c r="F17" s="1249">
        <v>115</v>
      </c>
      <c r="G17" s="1242">
        <f>F17/E17*100</f>
        <v>100</v>
      </c>
      <c r="H17" s="1249">
        <v>115</v>
      </c>
      <c r="I17" s="1250">
        <f>H17/E17*100</f>
        <v>100</v>
      </c>
      <c r="J17" s="1251">
        <f t="shared" si="2"/>
        <v>0</v>
      </c>
    </row>
    <row r="18" spans="1:10" s="27" customFormat="1" ht="22.5" customHeight="1">
      <c r="A18" s="1245" t="s">
        <v>510</v>
      </c>
      <c r="B18" s="1246" t="s">
        <v>914</v>
      </c>
      <c r="C18" s="1247" t="s">
        <v>507</v>
      </c>
      <c r="D18" s="1252">
        <v>2</v>
      </c>
      <c r="E18" s="1249">
        <v>2</v>
      </c>
      <c r="F18" s="1249">
        <v>2</v>
      </c>
      <c r="G18" s="1242">
        <f t="shared" si="0"/>
        <v>100</v>
      </c>
      <c r="H18" s="1249">
        <f t="shared" si="3"/>
        <v>2</v>
      </c>
      <c r="I18" s="1250">
        <f t="shared" si="1"/>
        <v>100</v>
      </c>
      <c r="J18" s="1251">
        <f t="shared" si="2"/>
        <v>0</v>
      </c>
    </row>
    <row r="19" spans="1:10" s="27" customFormat="1" ht="22.5" customHeight="1">
      <c r="A19" s="1245">
        <v>2</v>
      </c>
      <c r="B19" s="1246" t="s">
        <v>912</v>
      </c>
      <c r="C19" s="1247" t="s">
        <v>511</v>
      </c>
      <c r="D19" s="1252">
        <v>130</v>
      </c>
      <c r="E19" s="1249">
        <v>130</v>
      </c>
      <c r="F19" s="1249">
        <v>130</v>
      </c>
      <c r="G19" s="1242">
        <f t="shared" si="0"/>
        <v>100</v>
      </c>
      <c r="H19" s="1249">
        <f t="shared" si="3"/>
        <v>130</v>
      </c>
      <c r="I19" s="1250">
        <f t="shared" si="1"/>
        <v>100</v>
      </c>
      <c r="J19" s="1251">
        <f t="shared" si="2"/>
        <v>0</v>
      </c>
    </row>
    <row r="20" spans="1:10" s="27" customFormat="1" ht="22.5" customHeight="1">
      <c r="A20" s="1245">
        <v>3</v>
      </c>
      <c r="B20" s="1246" t="s">
        <v>512</v>
      </c>
      <c r="C20" s="1247" t="s">
        <v>513</v>
      </c>
      <c r="D20" s="1252">
        <v>8.5</v>
      </c>
      <c r="E20" s="1242">
        <v>8.8</v>
      </c>
      <c r="F20" s="1242">
        <f aca="true" t="shared" si="4" ref="F20:F31">E20</f>
        <v>8.8</v>
      </c>
      <c r="G20" s="1242">
        <f t="shared" si="0"/>
        <v>100</v>
      </c>
      <c r="H20" s="1242">
        <f>E20</f>
        <v>8.8</v>
      </c>
      <c r="I20" s="1250">
        <f t="shared" si="1"/>
        <v>100</v>
      </c>
      <c r="J20" s="1251">
        <f t="shared" si="2"/>
        <v>3.5294117647058982</v>
      </c>
    </row>
    <row r="21" spans="1:10" s="27" customFormat="1" ht="22.5" customHeight="1">
      <c r="A21" s="1245">
        <v>4</v>
      </c>
      <c r="B21" s="1246" t="s">
        <v>115</v>
      </c>
      <c r="C21" s="1247" t="s">
        <v>514</v>
      </c>
      <c r="D21" s="1254">
        <f>D22+D27</f>
        <v>3260</v>
      </c>
      <c r="E21" s="1255">
        <f>E22+E27</f>
        <v>3315</v>
      </c>
      <c r="F21" s="1255">
        <f>F22+F27</f>
        <v>3315</v>
      </c>
      <c r="G21" s="1256">
        <f t="shared" si="0"/>
        <v>100</v>
      </c>
      <c r="H21" s="1255">
        <f>H22+H27</f>
        <v>3315</v>
      </c>
      <c r="I21" s="1257">
        <f t="shared" si="1"/>
        <v>100</v>
      </c>
      <c r="J21" s="1251">
        <f t="shared" si="2"/>
        <v>1.687116564417181</v>
      </c>
    </row>
    <row r="22" spans="1:10" s="27" customFormat="1" ht="22.5" customHeight="1">
      <c r="A22" s="1245" t="s">
        <v>515</v>
      </c>
      <c r="B22" s="1246" t="s">
        <v>516</v>
      </c>
      <c r="C22" s="1247" t="s">
        <v>514</v>
      </c>
      <c r="D22" s="1258">
        <v>2570</v>
      </c>
      <c r="E22" s="1259">
        <f>E23+E24+E25+E26</f>
        <v>2640</v>
      </c>
      <c r="F22" s="1259">
        <f>F23+F24+F25+F26</f>
        <v>2640</v>
      </c>
      <c r="G22" s="1242">
        <f>F22/E22*100</f>
        <v>100</v>
      </c>
      <c r="H22" s="1259">
        <f>SUM(H23:H26)</f>
        <v>2640</v>
      </c>
      <c r="I22" s="1250">
        <f t="shared" si="1"/>
        <v>100</v>
      </c>
      <c r="J22" s="1251">
        <f t="shared" si="2"/>
        <v>2.7237354085603016</v>
      </c>
    </row>
    <row r="23" spans="1:10" s="27" customFormat="1" ht="22.5" customHeight="1">
      <c r="A23" s="1245"/>
      <c r="B23" s="1246" t="s">
        <v>517</v>
      </c>
      <c r="C23" s="1247" t="s">
        <v>514</v>
      </c>
      <c r="D23" s="1258">
        <v>1250</v>
      </c>
      <c r="E23" s="1249">
        <v>1250</v>
      </c>
      <c r="F23" s="1249">
        <f t="shared" si="4"/>
        <v>1250</v>
      </c>
      <c r="G23" s="1242">
        <f t="shared" si="0"/>
        <v>100</v>
      </c>
      <c r="H23" s="1259">
        <f>F23</f>
        <v>1250</v>
      </c>
      <c r="I23" s="1250">
        <f t="shared" si="1"/>
        <v>100</v>
      </c>
      <c r="J23" s="1251">
        <f t="shared" si="2"/>
        <v>0</v>
      </c>
    </row>
    <row r="24" spans="1:10" s="27" customFormat="1" ht="22.5" customHeight="1">
      <c r="A24" s="1245"/>
      <c r="B24" s="1246" t="s">
        <v>518</v>
      </c>
      <c r="C24" s="1247" t="s">
        <v>514</v>
      </c>
      <c r="D24" s="1258">
        <v>100</v>
      </c>
      <c r="E24" s="1249">
        <v>100</v>
      </c>
      <c r="F24" s="1249">
        <f t="shared" si="4"/>
        <v>100</v>
      </c>
      <c r="G24" s="1242">
        <f t="shared" si="0"/>
        <v>100</v>
      </c>
      <c r="H24" s="1249">
        <f aca="true" t="shared" si="5" ref="H24:H30">F24</f>
        <v>100</v>
      </c>
      <c r="I24" s="1250">
        <f t="shared" si="1"/>
        <v>100</v>
      </c>
      <c r="J24" s="1251">
        <f t="shared" si="2"/>
        <v>0</v>
      </c>
    </row>
    <row r="25" spans="1:10" s="27" customFormat="1" ht="22.5" customHeight="1">
      <c r="A25" s="1245"/>
      <c r="B25" s="1246" t="s">
        <v>797</v>
      </c>
      <c r="C25" s="1247" t="s">
        <v>514</v>
      </c>
      <c r="D25" s="1258">
        <v>1030</v>
      </c>
      <c r="E25" s="1249">
        <v>1100</v>
      </c>
      <c r="F25" s="1249">
        <f t="shared" si="4"/>
        <v>1100</v>
      </c>
      <c r="G25" s="1242">
        <f t="shared" si="0"/>
        <v>100</v>
      </c>
      <c r="H25" s="1249">
        <f t="shared" si="5"/>
        <v>1100</v>
      </c>
      <c r="I25" s="1250">
        <f t="shared" si="1"/>
        <v>100</v>
      </c>
      <c r="J25" s="1251">
        <f t="shared" si="2"/>
        <v>6.796116504854368</v>
      </c>
    </row>
    <row r="26" spans="1:10" s="27" customFormat="1" ht="22.5" customHeight="1">
      <c r="A26" s="1245"/>
      <c r="B26" s="1246" t="s">
        <v>781</v>
      </c>
      <c r="C26" s="1247" t="s">
        <v>514</v>
      </c>
      <c r="D26" s="1258">
        <v>190</v>
      </c>
      <c r="E26" s="1249">
        <v>190</v>
      </c>
      <c r="F26" s="1249">
        <f t="shared" si="4"/>
        <v>190</v>
      </c>
      <c r="G26" s="1242">
        <f t="shared" si="0"/>
        <v>100</v>
      </c>
      <c r="H26" s="1249">
        <f t="shared" si="5"/>
        <v>190</v>
      </c>
      <c r="I26" s="1250">
        <f t="shared" si="1"/>
        <v>100</v>
      </c>
      <c r="J26" s="1251">
        <f t="shared" si="2"/>
        <v>0</v>
      </c>
    </row>
    <row r="27" spans="1:10" s="27" customFormat="1" ht="22.5" customHeight="1">
      <c r="A27" s="1245" t="s">
        <v>519</v>
      </c>
      <c r="B27" s="1246" t="s">
        <v>915</v>
      </c>
      <c r="C27" s="1247" t="s">
        <v>514</v>
      </c>
      <c r="D27" s="1258">
        <f>D28+D29+D30</f>
        <v>690</v>
      </c>
      <c r="E27" s="1260">
        <f>E28+E29+E30</f>
        <v>675</v>
      </c>
      <c r="F27" s="1260">
        <f>F28+F29+F30</f>
        <v>675</v>
      </c>
      <c r="G27" s="1242">
        <f t="shared" si="0"/>
        <v>100</v>
      </c>
      <c r="H27" s="1249">
        <f t="shared" si="5"/>
        <v>675</v>
      </c>
      <c r="I27" s="1250">
        <f t="shared" si="1"/>
        <v>100</v>
      </c>
      <c r="J27" s="1251">
        <f t="shared" si="2"/>
        <v>-2.173913043478265</v>
      </c>
    </row>
    <row r="28" spans="1:10" s="27" customFormat="1" ht="22.5" customHeight="1">
      <c r="A28" s="1245"/>
      <c r="B28" s="1246" t="s">
        <v>916</v>
      </c>
      <c r="C28" s="1247" t="s">
        <v>514</v>
      </c>
      <c r="D28" s="1258">
        <v>70</v>
      </c>
      <c r="E28" s="1249">
        <v>70</v>
      </c>
      <c r="F28" s="1249">
        <f t="shared" si="4"/>
        <v>70</v>
      </c>
      <c r="G28" s="1242">
        <f t="shared" si="0"/>
        <v>100</v>
      </c>
      <c r="H28" s="1249">
        <f t="shared" si="5"/>
        <v>70</v>
      </c>
      <c r="I28" s="1250">
        <f t="shared" si="1"/>
        <v>100</v>
      </c>
      <c r="J28" s="1251">
        <f t="shared" si="2"/>
        <v>0</v>
      </c>
    </row>
    <row r="29" spans="1:10" s="27" customFormat="1" ht="22.5" customHeight="1">
      <c r="A29" s="1245"/>
      <c r="B29" s="1246" t="s">
        <v>917</v>
      </c>
      <c r="C29" s="1247" t="s">
        <v>514</v>
      </c>
      <c r="D29" s="1258">
        <v>590</v>
      </c>
      <c r="E29" s="1249">
        <v>575</v>
      </c>
      <c r="F29" s="1249">
        <f t="shared" si="4"/>
        <v>575</v>
      </c>
      <c r="G29" s="1242">
        <f t="shared" si="0"/>
        <v>100</v>
      </c>
      <c r="H29" s="1249">
        <f t="shared" si="5"/>
        <v>575</v>
      </c>
      <c r="I29" s="1250">
        <f t="shared" si="1"/>
        <v>100</v>
      </c>
      <c r="J29" s="1251">
        <f t="shared" si="2"/>
        <v>-2.5423728813559308</v>
      </c>
    </row>
    <row r="30" spans="1:10" s="27" customFormat="1" ht="22.5" customHeight="1">
      <c r="A30" s="1245"/>
      <c r="B30" s="1246" t="s">
        <v>520</v>
      </c>
      <c r="C30" s="1247" t="s">
        <v>514</v>
      </c>
      <c r="D30" s="1258">
        <v>30</v>
      </c>
      <c r="E30" s="1249">
        <v>30</v>
      </c>
      <c r="F30" s="1249">
        <v>30</v>
      </c>
      <c r="G30" s="1242">
        <f t="shared" si="0"/>
        <v>100</v>
      </c>
      <c r="H30" s="1249">
        <f t="shared" si="5"/>
        <v>30</v>
      </c>
      <c r="I30" s="1250">
        <f t="shared" si="1"/>
        <v>100</v>
      </c>
      <c r="J30" s="1251">
        <f t="shared" si="2"/>
        <v>0</v>
      </c>
    </row>
    <row r="31" spans="1:10" s="27" customFormat="1" ht="22.5" customHeight="1">
      <c r="A31" s="1245">
        <v>5</v>
      </c>
      <c r="B31" s="1246" t="s">
        <v>521</v>
      </c>
      <c r="C31" s="1247" t="s">
        <v>514</v>
      </c>
      <c r="D31" s="1252">
        <v>34.2</v>
      </c>
      <c r="E31" s="1242">
        <v>35</v>
      </c>
      <c r="F31" s="1242">
        <f t="shared" si="4"/>
        <v>35</v>
      </c>
      <c r="G31" s="1242">
        <f t="shared" si="0"/>
        <v>100</v>
      </c>
      <c r="H31" s="1242">
        <f>F31</f>
        <v>35</v>
      </c>
      <c r="I31" s="1250">
        <f t="shared" si="1"/>
        <v>100</v>
      </c>
      <c r="J31" s="1251">
        <f t="shared" si="2"/>
        <v>2.339181286549703</v>
      </c>
    </row>
    <row r="32" spans="1:10" s="27" customFormat="1" ht="22.5" customHeight="1">
      <c r="A32" s="1245">
        <v>6</v>
      </c>
      <c r="B32" s="1246" t="s">
        <v>522</v>
      </c>
      <c r="C32" s="1247" t="s">
        <v>523</v>
      </c>
      <c r="D32" s="1261">
        <v>0.2</v>
      </c>
      <c r="E32" s="1242">
        <v>0.2</v>
      </c>
      <c r="F32" s="1801" t="s">
        <v>834</v>
      </c>
      <c r="G32" s="1801"/>
      <c r="H32" s="1801"/>
      <c r="I32" s="1801"/>
      <c r="J32" s="1801"/>
    </row>
    <row r="33" spans="1:10" s="27" customFormat="1" ht="32.25" customHeight="1">
      <c r="A33" s="1245">
        <v>7</v>
      </c>
      <c r="B33" s="1246" t="s">
        <v>918</v>
      </c>
      <c r="C33" s="1247" t="s">
        <v>0</v>
      </c>
      <c r="D33" s="1262">
        <v>13</v>
      </c>
      <c r="E33" s="1263"/>
      <c r="F33" s="1801"/>
      <c r="G33" s="1801"/>
      <c r="H33" s="1801"/>
      <c r="I33" s="1801"/>
      <c r="J33" s="1801"/>
    </row>
    <row r="34" spans="1:10" s="27" customFormat="1" ht="34.5" customHeight="1">
      <c r="A34" s="1245"/>
      <c r="B34" s="1264" t="s">
        <v>919</v>
      </c>
      <c r="C34" s="1247" t="s">
        <v>0</v>
      </c>
      <c r="D34" s="1265">
        <v>23.8</v>
      </c>
      <c r="E34" s="1263">
        <v>23.2</v>
      </c>
      <c r="F34" s="1801"/>
      <c r="G34" s="1801"/>
      <c r="H34" s="1801"/>
      <c r="I34" s="1801"/>
      <c r="J34" s="1801"/>
    </row>
    <row r="35" spans="1:10" s="1106" customFormat="1" ht="22.5" customHeight="1">
      <c r="A35" s="1266">
        <v>8</v>
      </c>
      <c r="B35" s="1267" t="s">
        <v>524</v>
      </c>
      <c r="C35" s="1268" t="s">
        <v>0</v>
      </c>
      <c r="D35" s="1269">
        <f>'Tong hop cac chuong trinh'!G67</f>
        <v>20.2</v>
      </c>
      <c r="E35" s="1270" t="s">
        <v>576</v>
      </c>
      <c r="F35" s="1271">
        <f>H35</f>
        <v>19.18708906156605</v>
      </c>
      <c r="G35" s="1271">
        <f>F35/95*100</f>
        <v>20.196935854280053</v>
      </c>
      <c r="H35" s="1271">
        <f>'Tong hop cac chuong trinh'!E67</f>
        <v>19.18708906156605</v>
      </c>
      <c r="I35" s="1250">
        <f>H35/95*100</f>
        <v>20.196935854280053</v>
      </c>
      <c r="J35" s="1251">
        <f t="shared" si="2"/>
        <v>-5.014410586306681</v>
      </c>
    </row>
    <row r="36" spans="1:10" s="27" customFormat="1" ht="22.5" customHeight="1">
      <c r="A36" s="1245">
        <v>9</v>
      </c>
      <c r="B36" s="1246" t="s">
        <v>526</v>
      </c>
      <c r="C36" s="1247" t="s">
        <v>523</v>
      </c>
      <c r="D36" s="1272">
        <v>1.8</v>
      </c>
      <c r="E36" s="1273" t="s">
        <v>527</v>
      </c>
      <c r="F36" s="1274"/>
      <c r="G36" s="1275"/>
      <c r="H36" s="1276">
        <f>'Bao ve suc khoe TE'!O14</f>
        <v>3.1458906802988595</v>
      </c>
      <c r="I36" s="1250">
        <f>H36/8*100</f>
        <v>39.32363350373574</v>
      </c>
      <c r="J36" s="1251">
        <f t="shared" si="2"/>
        <v>74.77170446104776</v>
      </c>
    </row>
    <row r="37" spans="1:10" s="27" customFormat="1" ht="22.5" customHeight="1">
      <c r="A37" s="1245">
        <v>10</v>
      </c>
      <c r="B37" s="1246" t="s">
        <v>528</v>
      </c>
      <c r="C37" s="1247" t="s">
        <v>523</v>
      </c>
      <c r="D37" s="1262">
        <v>3.5</v>
      </c>
      <c r="E37" s="1273" t="s">
        <v>752</v>
      </c>
      <c r="F37" s="1274"/>
      <c r="G37" s="1275"/>
      <c r="H37" s="1276">
        <f>'Bao ve suc khoe TE'!Q14</f>
        <v>3.539127015336217</v>
      </c>
      <c r="I37" s="1250">
        <f>H37/10*100</f>
        <v>35.39127015336217</v>
      </c>
      <c r="J37" s="1251">
        <f t="shared" si="2"/>
        <v>1.1179147238919143</v>
      </c>
    </row>
    <row r="38" spans="1:10" s="1106" customFormat="1" ht="22.5" customHeight="1">
      <c r="A38" s="1266">
        <v>11</v>
      </c>
      <c r="B38" s="1267" t="s">
        <v>530</v>
      </c>
      <c r="C38" s="1268"/>
      <c r="D38" s="1277"/>
      <c r="E38" s="1270"/>
      <c r="F38" s="1278"/>
      <c r="G38" s="1278"/>
      <c r="H38" s="1250"/>
      <c r="I38" s="1279"/>
      <c r="J38" s="1251"/>
    </row>
    <row r="39" spans="1:10" s="1106" customFormat="1" ht="22.5" customHeight="1">
      <c r="A39" s="1266"/>
      <c r="B39" s="1267" t="s">
        <v>531</v>
      </c>
      <c r="C39" s="1268" t="s">
        <v>0</v>
      </c>
      <c r="D39" s="1269">
        <f>'Tong hop cac chuong trinh'!G173</f>
        <v>83.43120879120879</v>
      </c>
      <c r="E39" s="1280">
        <v>100</v>
      </c>
      <c r="F39" s="1250"/>
      <c r="G39" s="1281"/>
      <c r="H39" s="1250">
        <f>'Tong hop cac chuong trinh'!E173</f>
        <v>84.50755555555556</v>
      </c>
      <c r="I39" s="1281">
        <f>H39/E39*100</f>
        <v>84.50755555555556</v>
      </c>
      <c r="J39" s="1251">
        <f t="shared" si="2"/>
        <v>1.29010088663631</v>
      </c>
    </row>
    <row r="40" spans="1:10" s="1106" customFormat="1" ht="22.5" customHeight="1">
      <c r="A40" s="1266"/>
      <c r="B40" s="1267" t="s">
        <v>532</v>
      </c>
      <c r="C40" s="1268" t="s">
        <v>0</v>
      </c>
      <c r="D40" s="1269">
        <f>'Tong hop cac chuong trinh'!G174</f>
        <v>99.0259255307799</v>
      </c>
      <c r="E40" s="1280">
        <v>95</v>
      </c>
      <c r="F40" s="1250"/>
      <c r="G40" s="1281"/>
      <c r="H40" s="1250">
        <f>'Tong hop cac chuong trinh'!E174</f>
        <v>87.9020202020202</v>
      </c>
      <c r="I40" s="1281">
        <f>H40/E40*100</f>
        <v>92.52844231791599</v>
      </c>
      <c r="J40" s="1251">
        <f t="shared" si="2"/>
        <v>-11.233326292216375</v>
      </c>
    </row>
    <row r="41" spans="1:10" s="1106" customFormat="1" ht="22.5" customHeight="1">
      <c r="A41" s="1266">
        <v>12</v>
      </c>
      <c r="B41" s="1267" t="s">
        <v>533</v>
      </c>
      <c r="C41" s="1282" t="s">
        <v>782</v>
      </c>
      <c r="D41" s="1283">
        <f>'Tong hop cac chuong trinh'!G137</f>
        <v>321335</v>
      </c>
      <c r="E41" s="1284">
        <v>1480000</v>
      </c>
      <c r="F41" s="1285">
        <f>H41-214309</f>
        <v>85106</v>
      </c>
      <c r="G41" s="1281">
        <f>F41/E41*100</f>
        <v>5.750405405405405</v>
      </c>
      <c r="H41" s="1286">
        <f>'Cong tac dieu tri'!C9</f>
        <v>299415</v>
      </c>
      <c r="I41" s="1281">
        <f>H41/E41*100</f>
        <v>20.230743243243243</v>
      </c>
      <c r="J41" s="1251">
        <f t="shared" si="2"/>
        <v>-6.8215413820467745</v>
      </c>
    </row>
    <row r="42" spans="1:10" s="27" customFormat="1" ht="22.5" customHeight="1">
      <c r="A42" s="1245">
        <v>13</v>
      </c>
      <c r="B42" s="1246" t="s">
        <v>908</v>
      </c>
      <c r="C42" s="1287" t="s">
        <v>354</v>
      </c>
      <c r="D42" s="1265">
        <v>123</v>
      </c>
      <c r="E42" s="1249">
        <v>121</v>
      </c>
      <c r="F42" s="1288"/>
      <c r="G42" s="1281">
        <f>F42/E42*100</f>
        <v>0</v>
      </c>
      <c r="H42" s="1289">
        <v>123</v>
      </c>
      <c r="I42" s="1281">
        <f>H42/E42*100</f>
        <v>101.65289256198346</v>
      </c>
      <c r="J42" s="1251">
        <f t="shared" si="2"/>
        <v>0</v>
      </c>
    </row>
    <row r="43" spans="1:10" s="27" customFormat="1" ht="37.5" customHeight="1">
      <c r="A43" s="1245">
        <v>14</v>
      </c>
      <c r="B43" s="1290" t="s">
        <v>911</v>
      </c>
      <c r="C43" s="1287" t="s">
        <v>0</v>
      </c>
      <c r="D43" s="1265"/>
      <c r="E43" s="1249"/>
      <c r="F43" s="1288"/>
      <c r="G43" s="1281"/>
      <c r="H43" s="1289"/>
      <c r="I43" s="1281"/>
      <c r="J43" s="1251"/>
    </row>
    <row r="44" spans="1:10" ht="22.5" customHeight="1">
      <c r="A44" s="1266">
        <v>15</v>
      </c>
      <c r="B44" s="1290" t="s">
        <v>835</v>
      </c>
      <c r="C44" s="1287" t="s">
        <v>0</v>
      </c>
      <c r="D44" s="1261">
        <v>94.5</v>
      </c>
      <c r="E44" s="1250">
        <v>100</v>
      </c>
      <c r="F44" s="1802" t="s">
        <v>834</v>
      </c>
      <c r="G44" s="1802"/>
      <c r="H44" s="1802"/>
      <c r="I44" s="1802"/>
      <c r="J44" s="1802"/>
    </row>
    <row r="45" spans="1:10" ht="54" customHeight="1">
      <c r="A45" s="1266">
        <v>16</v>
      </c>
      <c r="B45" s="1291" t="s">
        <v>722</v>
      </c>
      <c r="C45" s="1287" t="s">
        <v>0</v>
      </c>
      <c r="D45" s="1292">
        <v>95.3</v>
      </c>
      <c r="E45" s="1293" t="s">
        <v>724</v>
      </c>
      <c r="F45" s="1294"/>
      <c r="G45" s="1281">
        <f>F45/85*100</f>
        <v>0</v>
      </c>
      <c r="H45" s="1294">
        <v>95.08</v>
      </c>
      <c r="I45" s="1281">
        <f>H45/85*100</f>
        <v>111.85882352941177</v>
      </c>
      <c r="J45" s="1251">
        <f>H45/D45*100-100</f>
        <v>-0.2308499475341108</v>
      </c>
    </row>
    <row r="46" spans="1:14" ht="45" customHeight="1">
      <c r="A46" s="1266">
        <v>17</v>
      </c>
      <c r="B46" s="1291" t="s">
        <v>723</v>
      </c>
      <c r="C46" s="1247" t="s">
        <v>523</v>
      </c>
      <c r="D46" s="1292">
        <v>0.89</v>
      </c>
      <c r="E46" s="1293" t="s">
        <v>725</v>
      </c>
      <c r="F46" s="1294"/>
      <c r="G46" s="1281">
        <f>F46/7*100</f>
        <v>0</v>
      </c>
      <c r="H46" s="1294">
        <v>0.25</v>
      </c>
      <c r="I46" s="1281">
        <f>H46/7*100</f>
        <v>3.571428571428571</v>
      </c>
      <c r="J46" s="1295">
        <f>H46/D46*100-100</f>
        <v>-71.91011235955057</v>
      </c>
      <c r="N46" s="28">
        <f>1</f>
        <v>1</v>
      </c>
    </row>
    <row r="47" ht="15" hidden="1"/>
    <row r="48" spans="7:8" ht="15" hidden="1">
      <c r="G48" s="1108">
        <f>G41+F41</f>
        <v>85111.7504054054</v>
      </c>
      <c r="H48" s="891"/>
    </row>
    <row r="49" spans="6:7" ht="15" hidden="1">
      <c r="F49" s="1108"/>
      <c r="G49" s="1108"/>
    </row>
    <row r="50" ht="15" hidden="1"/>
    <row r="51" ht="15" hidden="1"/>
    <row r="52" ht="15" hidden="1"/>
  </sheetData>
  <sheetProtection/>
  <mergeCells count="13">
    <mergeCell ref="A1:J1"/>
    <mergeCell ref="A2:J2"/>
    <mergeCell ref="A3:J3"/>
    <mergeCell ref="F4:J4"/>
    <mergeCell ref="A4:A6"/>
    <mergeCell ref="F32:J34"/>
    <mergeCell ref="F44:J44"/>
    <mergeCell ref="F5:G5"/>
    <mergeCell ref="H5:J5"/>
    <mergeCell ref="B4:B6"/>
    <mergeCell ref="C4:C6"/>
    <mergeCell ref="D4:D6"/>
    <mergeCell ref="E4:E6"/>
  </mergeCells>
  <printOptions/>
  <pageMargins left="0.4" right="0.2" top="0.6" bottom="0.66" header="0.3" footer="0.3"/>
  <pageSetup horizontalDpi="600" verticalDpi="600" orientation="portrait" paperSize="9" r:id="rId1"/>
  <headerFooter>
    <oddFooter>&amp;C &amp;P</oddFooter>
  </headerFooter>
  <ignoredErrors>
    <ignoredError sqref="D8:F8" formulaRange="1"/>
    <ignoredError sqref="G21 G7 F27 H35" formula="1"/>
    <ignoredError sqref="G8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V33"/>
  <sheetViews>
    <sheetView zoomScalePageLayoutView="0" workbookViewId="0" topLeftCell="A10">
      <selection activeCell="F21" sqref="F21"/>
    </sheetView>
  </sheetViews>
  <sheetFormatPr defaultColWidth="6.3984375" defaultRowHeight="15"/>
  <cols>
    <col min="1" max="1" width="4.8984375" style="44" customWidth="1"/>
    <col min="2" max="2" width="17.3984375" style="44" customWidth="1"/>
    <col min="3" max="4" width="7.09765625" style="44" customWidth="1"/>
    <col min="5" max="5" width="7.69921875" style="44" customWidth="1"/>
    <col min="6" max="6" width="5.8984375" style="44" customWidth="1"/>
    <col min="7" max="7" width="6.3984375" style="44" customWidth="1"/>
    <col min="8" max="8" width="7.59765625" style="44" customWidth="1"/>
    <col min="9" max="11" width="6.3984375" style="44" customWidth="1"/>
    <col min="12" max="12" width="7.19921875" style="44" customWidth="1"/>
    <col min="13" max="16384" width="6.3984375" style="44" customWidth="1"/>
  </cols>
  <sheetData>
    <row r="1" spans="1:18" ht="27" customHeight="1">
      <c r="A1" s="2046" t="s">
        <v>211</v>
      </c>
      <c r="B1" s="2046"/>
      <c r="C1" s="2046"/>
      <c r="D1" s="2046"/>
      <c r="E1" s="2046"/>
      <c r="F1" s="2046"/>
      <c r="G1" s="2046"/>
      <c r="H1" s="2046"/>
      <c r="I1" s="2046"/>
      <c r="J1" s="2046"/>
      <c r="K1" s="2046"/>
      <c r="L1" s="2046"/>
      <c r="M1" s="2046"/>
      <c r="N1" s="2046"/>
      <c r="O1" s="2046"/>
      <c r="P1" s="2046"/>
      <c r="Q1" s="2046"/>
      <c r="R1" s="2046"/>
    </row>
    <row r="2" ht="21.75" customHeight="1">
      <c r="C2" s="45"/>
    </row>
    <row r="3" spans="1:18" ht="32.25" customHeight="1">
      <c r="A3" s="1974" t="s">
        <v>16</v>
      </c>
      <c r="B3" s="2045" t="s">
        <v>17</v>
      </c>
      <c r="C3" s="1974" t="s">
        <v>58</v>
      </c>
      <c r="D3" s="1974"/>
      <c r="E3" s="1974"/>
      <c r="F3" s="1974"/>
      <c r="G3" s="1974" t="s">
        <v>59</v>
      </c>
      <c r="H3" s="1974"/>
      <c r="I3" s="1974"/>
      <c r="J3" s="1974"/>
      <c r="K3" s="1974" t="s">
        <v>67</v>
      </c>
      <c r="L3" s="1974"/>
      <c r="M3" s="1974"/>
      <c r="N3" s="1974"/>
      <c r="O3" s="1974" t="s">
        <v>68</v>
      </c>
      <c r="P3" s="1974"/>
      <c r="Q3" s="1974"/>
      <c r="R3" s="1974"/>
    </row>
    <row r="4" spans="1:18" ht="45">
      <c r="A4" s="1974"/>
      <c r="B4" s="2045"/>
      <c r="C4" s="157" t="s">
        <v>161</v>
      </c>
      <c r="D4" s="161" t="s">
        <v>207</v>
      </c>
      <c r="E4" s="161" t="s">
        <v>208</v>
      </c>
      <c r="F4" s="157" t="s">
        <v>22</v>
      </c>
      <c r="G4" s="157" t="s">
        <v>162</v>
      </c>
      <c r="H4" s="161" t="s">
        <v>207</v>
      </c>
      <c r="I4" s="161" t="s">
        <v>208</v>
      </c>
      <c r="J4" s="157" t="s">
        <v>22</v>
      </c>
      <c r="K4" s="157" t="s">
        <v>163</v>
      </c>
      <c r="L4" s="161" t="s">
        <v>207</v>
      </c>
      <c r="M4" s="161" t="s">
        <v>208</v>
      </c>
      <c r="N4" s="157" t="s">
        <v>22</v>
      </c>
      <c r="O4" s="157" t="s">
        <v>164</v>
      </c>
      <c r="P4" s="161" t="s">
        <v>207</v>
      </c>
      <c r="Q4" s="161" t="s">
        <v>208</v>
      </c>
      <c r="R4" s="157" t="s">
        <v>22</v>
      </c>
    </row>
    <row r="5" spans="1:22" ht="18" customHeight="1">
      <c r="A5" s="168">
        <v>1</v>
      </c>
      <c r="B5" s="182" t="s">
        <v>38</v>
      </c>
      <c r="C5" s="106"/>
      <c r="D5" s="80">
        <v>0</v>
      </c>
      <c r="E5" s="107">
        <v>513</v>
      </c>
      <c r="F5" s="108"/>
      <c r="G5" s="106">
        <v>650</v>
      </c>
      <c r="H5" s="80">
        <v>25</v>
      </c>
      <c r="I5" s="83">
        <v>650</v>
      </c>
      <c r="J5" s="85">
        <f>I5/G5*100</f>
        <v>100</v>
      </c>
      <c r="K5" s="83">
        <v>390</v>
      </c>
      <c r="L5" s="83">
        <v>55</v>
      </c>
      <c r="M5" s="83">
        <v>390</v>
      </c>
      <c r="N5" s="85">
        <f>M5/K5*100</f>
        <v>100</v>
      </c>
      <c r="O5" s="84"/>
      <c r="P5" s="84"/>
      <c r="Q5" s="84"/>
      <c r="R5" s="85"/>
      <c r="S5" s="46"/>
      <c r="V5" s="46"/>
    </row>
    <row r="6" spans="1:22" ht="18" customHeight="1">
      <c r="A6" s="169">
        <v>2</v>
      </c>
      <c r="B6" s="222" t="s">
        <v>54</v>
      </c>
      <c r="C6" s="109"/>
      <c r="D6" s="81">
        <v>0</v>
      </c>
      <c r="E6" s="110">
        <v>12</v>
      </c>
      <c r="F6" s="111"/>
      <c r="G6" s="109">
        <v>900</v>
      </c>
      <c r="H6" s="81">
        <v>110</v>
      </c>
      <c r="I6" s="86">
        <v>200</v>
      </c>
      <c r="J6" s="88">
        <f aca="true" t="shared" si="0" ref="J6:J13">I6/G6*100</f>
        <v>22.22222222222222</v>
      </c>
      <c r="K6" s="86">
        <v>970</v>
      </c>
      <c r="L6" s="86">
        <v>100</v>
      </c>
      <c r="M6" s="86">
        <v>970</v>
      </c>
      <c r="N6" s="88">
        <f aca="true" t="shared" si="1" ref="N6:N13">M6/K6*100</f>
        <v>100</v>
      </c>
      <c r="O6" s="87"/>
      <c r="P6" s="87"/>
      <c r="Q6" s="87"/>
      <c r="R6" s="88"/>
      <c r="S6" s="46"/>
      <c r="V6" s="46"/>
    </row>
    <row r="7" spans="1:22" ht="18" customHeight="1">
      <c r="A7" s="169">
        <v>3</v>
      </c>
      <c r="B7" s="222" t="s">
        <v>55</v>
      </c>
      <c r="C7" s="109"/>
      <c r="D7" s="81">
        <v>0</v>
      </c>
      <c r="E7" s="110">
        <v>0</v>
      </c>
      <c r="F7" s="111"/>
      <c r="G7" s="109">
        <v>750</v>
      </c>
      <c r="H7" s="81">
        <v>0</v>
      </c>
      <c r="I7" s="86">
        <v>38</v>
      </c>
      <c r="J7" s="88">
        <f t="shared" si="0"/>
        <v>5.066666666666666</v>
      </c>
      <c r="K7" s="86">
        <v>960</v>
      </c>
      <c r="L7" s="86">
        <v>210</v>
      </c>
      <c r="M7" s="86">
        <v>960</v>
      </c>
      <c r="N7" s="88">
        <f t="shared" si="1"/>
        <v>100</v>
      </c>
      <c r="O7" s="87"/>
      <c r="P7" s="87"/>
      <c r="Q7" s="87"/>
      <c r="R7" s="88"/>
      <c r="S7" s="46"/>
      <c r="V7" s="46"/>
    </row>
    <row r="8" spans="1:22" ht="18" customHeight="1">
      <c r="A8" s="169">
        <v>4</v>
      </c>
      <c r="B8" s="222" t="s">
        <v>212</v>
      </c>
      <c r="C8" s="109"/>
      <c r="D8" s="81">
        <v>0</v>
      </c>
      <c r="E8" s="110">
        <v>53</v>
      </c>
      <c r="F8" s="111"/>
      <c r="G8" s="109">
        <v>550</v>
      </c>
      <c r="H8" s="81">
        <v>42</v>
      </c>
      <c r="I8" s="86">
        <v>500</v>
      </c>
      <c r="J8" s="88">
        <f t="shared" si="0"/>
        <v>90.9090909090909</v>
      </c>
      <c r="K8" s="86">
        <v>520</v>
      </c>
      <c r="L8" s="86">
        <v>0</v>
      </c>
      <c r="M8" s="86">
        <v>575</v>
      </c>
      <c r="N8" s="88">
        <f t="shared" si="1"/>
        <v>110.57692307692308</v>
      </c>
      <c r="O8" s="87"/>
      <c r="P8" s="87"/>
      <c r="Q8" s="87"/>
      <c r="R8" s="88"/>
      <c r="S8" s="46"/>
      <c r="U8" s="47"/>
      <c r="V8" s="46"/>
    </row>
    <row r="9" spans="1:22" ht="18" customHeight="1">
      <c r="A9" s="169">
        <v>5</v>
      </c>
      <c r="B9" s="222" t="s">
        <v>105</v>
      </c>
      <c r="C9" s="109"/>
      <c r="D9" s="81">
        <v>0</v>
      </c>
      <c r="E9" s="110">
        <v>90</v>
      </c>
      <c r="F9" s="111"/>
      <c r="G9" s="109">
        <v>750</v>
      </c>
      <c r="H9" s="81">
        <v>32</v>
      </c>
      <c r="I9" s="86">
        <v>142</v>
      </c>
      <c r="J9" s="88">
        <f t="shared" si="0"/>
        <v>18.933333333333334</v>
      </c>
      <c r="K9" s="86">
        <v>850</v>
      </c>
      <c r="L9" s="86">
        <v>28</v>
      </c>
      <c r="M9" s="86">
        <v>820</v>
      </c>
      <c r="N9" s="88">
        <f t="shared" si="1"/>
        <v>96.47058823529412</v>
      </c>
      <c r="O9" s="87"/>
      <c r="P9" s="87"/>
      <c r="Q9" s="87"/>
      <c r="R9" s="88"/>
      <c r="S9" s="46"/>
      <c r="U9" s="47"/>
      <c r="V9" s="46"/>
    </row>
    <row r="10" spans="1:22" ht="18" customHeight="1">
      <c r="A10" s="169">
        <v>6</v>
      </c>
      <c r="B10" s="222" t="s">
        <v>28</v>
      </c>
      <c r="C10" s="109"/>
      <c r="D10" s="81">
        <v>0</v>
      </c>
      <c r="E10" s="110">
        <v>392</v>
      </c>
      <c r="F10" s="111"/>
      <c r="G10" s="109">
        <v>400</v>
      </c>
      <c r="H10" s="81">
        <v>26</v>
      </c>
      <c r="I10" s="86">
        <v>120</v>
      </c>
      <c r="J10" s="88">
        <f>I10/G10*100</f>
        <v>30</v>
      </c>
      <c r="K10" s="86">
        <v>510</v>
      </c>
      <c r="L10" s="86">
        <v>106</v>
      </c>
      <c r="M10" s="86">
        <v>510</v>
      </c>
      <c r="N10" s="88">
        <f>M10/K10*100</f>
        <v>100</v>
      </c>
      <c r="O10" s="87"/>
      <c r="P10" s="87"/>
      <c r="Q10" s="87"/>
      <c r="R10" s="88"/>
      <c r="S10" s="46"/>
      <c r="U10" s="47"/>
      <c r="V10" s="46"/>
    </row>
    <row r="11" spans="1:22" ht="18" customHeight="1">
      <c r="A11" s="215"/>
      <c r="B11" s="221" t="s">
        <v>160</v>
      </c>
      <c r="C11" s="216"/>
      <c r="D11" s="160"/>
      <c r="E11" s="224">
        <v>71.9</v>
      </c>
      <c r="F11" s="217"/>
      <c r="G11" s="216"/>
      <c r="H11" s="160"/>
      <c r="I11" s="218"/>
      <c r="J11" s="219"/>
      <c r="K11" s="218"/>
      <c r="L11" s="218"/>
      <c r="M11" s="218"/>
      <c r="N11" s="219"/>
      <c r="O11" s="220"/>
      <c r="P11" s="220"/>
      <c r="Q11" s="220"/>
      <c r="R11" s="219"/>
      <c r="S11" s="46"/>
      <c r="U11" s="47"/>
      <c r="V11" s="46"/>
    </row>
    <row r="12" spans="1:18" ht="18" customHeight="1">
      <c r="A12" s="170">
        <v>7</v>
      </c>
      <c r="B12" s="223" t="s">
        <v>213</v>
      </c>
      <c r="C12" s="112"/>
      <c r="D12" s="82"/>
      <c r="E12" s="91"/>
      <c r="F12" s="113"/>
      <c r="G12" s="82"/>
      <c r="H12" s="82"/>
      <c r="I12" s="89"/>
      <c r="J12" s="91"/>
      <c r="K12" s="90"/>
      <c r="L12" s="90"/>
      <c r="M12" s="90"/>
      <c r="N12" s="91"/>
      <c r="O12" s="90">
        <v>400</v>
      </c>
      <c r="P12" s="90">
        <v>0</v>
      </c>
      <c r="Q12" s="90">
        <v>400</v>
      </c>
      <c r="R12" s="91">
        <f>Q12/O12*100</f>
        <v>100</v>
      </c>
    </row>
    <row r="13" spans="1:18" ht="21.75" customHeight="1">
      <c r="A13" s="2045" t="s">
        <v>2</v>
      </c>
      <c r="B13" s="2045"/>
      <c r="C13" s="22">
        <f>SUM(C5:C12)</f>
        <v>0</v>
      </c>
      <c r="D13" s="22">
        <f>SUM(D5:D12)</f>
        <v>0</v>
      </c>
      <c r="E13" s="225">
        <f>SUM(E5:E12)</f>
        <v>1131.9</v>
      </c>
      <c r="F13" s="114"/>
      <c r="G13" s="22">
        <f>SUM(G5:G12)</f>
        <v>4000</v>
      </c>
      <c r="H13" s="22">
        <f>SUM(H5:H12)</f>
        <v>235</v>
      </c>
      <c r="I13" s="22">
        <f>SUM(I5:I12)</f>
        <v>1650</v>
      </c>
      <c r="J13" s="23">
        <f t="shared" si="0"/>
        <v>41.25</v>
      </c>
      <c r="K13" s="22">
        <f>SUM(K5:K12)</f>
        <v>4200</v>
      </c>
      <c r="L13" s="22">
        <f>SUM(L5:L12)</f>
        <v>499</v>
      </c>
      <c r="M13" s="22">
        <f>SUM(M5:M12)</f>
        <v>4225</v>
      </c>
      <c r="N13" s="23">
        <f t="shared" si="1"/>
        <v>100.59523809523809</v>
      </c>
      <c r="O13" s="22">
        <f>SUM(O5:O12)</f>
        <v>400</v>
      </c>
      <c r="P13" s="22">
        <f>SUM(P5:P12)</f>
        <v>0</v>
      </c>
      <c r="Q13" s="24">
        <f>SUM(Q5:Q12)</f>
        <v>400</v>
      </c>
      <c r="R13" s="23">
        <f>Q13/O13*100</f>
        <v>100</v>
      </c>
    </row>
    <row r="14" spans="1:18" ht="20.25" customHeight="1">
      <c r="A14" s="26"/>
      <c r="B14" s="26"/>
      <c r="C14" s="139"/>
      <c r="D14" s="139"/>
      <c r="E14" s="139"/>
      <c r="F14" s="140"/>
      <c r="G14" s="139"/>
      <c r="H14" s="139"/>
      <c r="I14" s="139"/>
      <c r="J14" s="131"/>
      <c r="K14" s="139"/>
      <c r="L14" s="139"/>
      <c r="M14" s="139"/>
      <c r="N14" s="131"/>
      <c r="O14" s="139"/>
      <c r="P14" s="139"/>
      <c r="Q14" s="130"/>
      <c r="R14" s="131"/>
    </row>
    <row r="15" spans="1:18" ht="17.25" customHeight="1">
      <c r="A15" s="48"/>
      <c r="B15" s="48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116"/>
      <c r="Q15" s="116"/>
      <c r="R15" s="116"/>
    </row>
    <row r="16" spans="1:18" ht="18">
      <c r="A16" s="1974" t="s">
        <v>16</v>
      </c>
      <c r="B16" s="2045" t="s">
        <v>17</v>
      </c>
      <c r="C16" s="2047" t="s">
        <v>60</v>
      </c>
      <c r="D16" s="2047"/>
      <c r="E16" s="2047"/>
      <c r="F16" s="2047"/>
      <c r="G16" s="2047" t="s">
        <v>61</v>
      </c>
      <c r="H16" s="2047"/>
      <c r="I16" s="2047"/>
      <c r="J16" s="2047"/>
      <c r="K16" s="2047" t="s">
        <v>62</v>
      </c>
      <c r="L16" s="2047"/>
      <c r="M16" s="2047"/>
      <c r="N16" s="2047"/>
      <c r="O16" s="117"/>
      <c r="P16" s="118"/>
      <c r="Q16" s="118"/>
      <c r="R16" s="118"/>
    </row>
    <row r="17" spans="1:18" ht="47.25" customHeight="1">
      <c r="A17" s="1974"/>
      <c r="B17" s="2045"/>
      <c r="C17" s="166" t="s">
        <v>165</v>
      </c>
      <c r="D17" s="161" t="s">
        <v>207</v>
      </c>
      <c r="E17" s="161" t="s">
        <v>208</v>
      </c>
      <c r="F17" s="166" t="s">
        <v>22</v>
      </c>
      <c r="G17" s="166" t="s">
        <v>51</v>
      </c>
      <c r="H17" s="161" t="s">
        <v>207</v>
      </c>
      <c r="I17" s="161" t="s">
        <v>208</v>
      </c>
      <c r="J17" s="166" t="s">
        <v>22</v>
      </c>
      <c r="K17" s="166" t="s">
        <v>166</v>
      </c>
      <c r="L17" s="161" t="s">
        <v>207</v>
      </c>
      <c r="M17" s="161" t="s">
        <v>208</v>
      </c>
      <c r="N17" s="166" t="s">
        <v>22</v>
      </c>
      <c r="O17" s="119"/>
      <c r="P17" s="120"/>
      <c r="Q17" s="120"/>
      <c r="R17" s="120"/>
    </row>
    <row r="18" spans="1:21" ht="18" customHeight="1">
      <c r="A18" s="168">
        <v>1</v>
      </c>
      <c r="B18" s="31" t="s">
        <v>42</v>
      </c>
      <c r="C18" s="80">
        <v>1</v>
      </c>
      <c r="D18" s="80">
        <v>0</v>
      </c>
      <c r="E18" s="80">
        <v>1</v>
      </c>
      <c r="F18" s="85">
        <v>0</v>
      </c>
      <c r="G18" s="121"/>
      <c r="H18" s="84"/>
      <c r="I18" s="84"/>
      <c r="J18" s="85"/>
      <c r="K18" s="80"/>
      <c r="L18" s="80"/>
      <c r="M18" s="80"/>
      <c r="N18" s="85"/>
      <c r="O18" s="122"/>
      <c r="P18" s="123"/>
      <c r="Q18" s="123"/>
      <c r="R18" s="124"/>
      <c r="S18" s="50"/>
      <c r="T18" s="50"/>
      <c r="U18" s="50"/>
    </row>
    <row r="19" spans="1:18" ht="18" customHeight="1">
      <c r="A19" s="169">
        <v>2</v>
      </c>
      <c r="B19" s="25" t="s">
        <v>24</v>
      </c>
      <c r="C19" s="81">
        <v>1</v>
      </c>
      <c r="D19" s="81">
        <v>0</v>
      </c>
      <c r="E19" s="81">
        <v>1</v>
      </c>
      <c r="F19" s="88">
        <f aca="true" t="shared" si="2" ref="F19:F25">E19/C19*100</f>
        <v>100</v>
      </c>
      <c r="G19" s="125"/>
      <c r="H19" s="87"/>
      <c r="I19" s="87"/>
      <c r="J19" s="88"/>
      <c r="K19" s="81">
        <v>80</v>
      </c>
      <c r="L19" s="81">
        <v>2</v>
      </c>
      <c r="M19" s="81">
        <v>60</v>
      </c>
      <c r="N19" s="88">
        <f aca="true" t="shared" si="3" ref="N19:N25">M19/K19*100</f>
        <v>75</v>
      </c>
      <c r="O19" s="122"/>
      <c r="P19" s="123"/>
      <c r="Q19" s="123"/>
      <c r="R19" s="124"/>
    </row>
    <row r="20" spans="1:18" ht="18" customHeight="1">
      <c r="A20" s="169">
        <v>3</v>
      </c>
      <c r="B20" s="25" t="s">
        <v>25</v>
      </c>
      <c r="C20" s="81">
        <v>1</v>
      </c>
      <c r="D20" s="81">
        <v>0</v>
      </c>
      <c r="E20" s="81">
        <v>1</v>
      </c>
      <c r="F20" s="88">
        <f t="shared" si="2"/>
        <v>100</v>
      </c>
      <c r="G20" s="125"/>
      <c r="H20" s="87"/>
      <c r="I20" s="87"/>
      <c r="J20" s="88"/>
      <c r="K20" s="81">
        <v>80</v>
      </c>
      <c r="L20" s="81">
        <v>0</v>
      </c>
      <c r="M20" s="81">
        <v>42</v>
      </c>
      <c r="N20" s="88">
        <f t="shared" si="3"/>
        <v>52.5</v>
      </c>
      <c r="O20" s="122"/>
      <c r="P20" s="123"/>
      <c r="Q20" s="123"/>
      <c r="R20" s="124"/>
    </row>
    <row r="21" spans="1:18" ht="18" customHeight="1">
      <c r="A21" s="169">
        <v>4</v>
      </c>
      <c r="B21" s="25" t="s">
        <v>26</v>
      </c>
      <c r="C21" s="81">
        <v>1</v>
      </c>
      <c r="D21" s="81">
        <v>0</v>
      </c>
      <c r="E21" s="81">
        <v>1</v>
      </c>
      <c r="F21" s="88">
        <f t="shared" si="2"/>
        <v>100</v>
      </c>
      <c r="G21" s="125"/>
      <c r="H21" s="87"/>
      <c r="I21" s="87"/>
      <c r="J21" s="88"/>
      <c r="K21" s="81">
        <v>80</v>
      </c>
      <c r="L21" s="81">
        <v>7</v>
      </c>
      <c r="M21" s="81">
        <v>50</v>
      </c>
      <c r="N21" s="88">
        <f t="shared" si="3"/>
        <v>62.5</v>
      </c>
      <c r="O21" s="122"/>
      <c r="P21" s="123"/>
      <c r="Q21" s="123"/>
      <c r="R21" s="124"/>
    </row>
    <row r="22" spans="1:18" ht="18" customHeight="1">
      <c r="A22" s="169">
        <v>5</v>
      </c>
      <c r="B22" s="25" t="s">
        <v>27</v>
      </c>
      <c r="C22" s="81">
        <v>1</v>
      </c>
      <c r="D22" s="81">
        <v>0</v>
      </c>
      <c r="E22" s="81">
        <v>1</v>
      </c>
      <c r="F22" s="88">
        <f t="shared" si="2"/>
        <v>100</v>
      </c>
      <c r="G22" s="125"/>
      <c r="H22" s="87"/>
      <c r="I22" s="87"/>
      <c r="J22" s="88"/>
      <c r="K22" s="81">
        <v>80</v>
      </c>
      <c r="L22" s="81">
        <v>6</v>
      </c>
      <c r="M22" s="81">
        <v>120</v>
      </c>
      <c r="N22" s="88">
        <f t="shared" si="3"/>
        <v>150</v>
      </c>
      <c r="O22" s="122"/>
      <c r="P22" s="123"/>
      <c r="Q22" s="123"/>
      <c r="R22" s="124"/>
    </row>
    <row r="23" spans="1:18" ht="18" customHeight="1">
      <c r="A23" s="169">
        <v>6</v>
      </c>
      <c r="B23" s="25" t="s">
        <v>28</v>
      </c>
      <c r="C23" s="81">
        <v>1</v>
      </c>
      <c r="D23" s="81">
        <v>0</v>
      </c>
      <c r="E23" s="81">
        <v>1</v>
      </c>
      <c r="F23" s="88">
        <f t="shared" si="2"/>
        <v>100</v>
      </c>
      <c r="G23" s="125"/>
      <c r="H23" s="87"/>
      <c r="I23" s="87"/>
      <c r="J23" s="88"/>
      <c r="K23" s="81">
        <v>80</v>
      </c>
      <c r="L23" s="81">
        <v>9</v>
      </c>
      <c r="M23" s="81">
        <v>50</v>
      </c>
      <c r="N23" s="88">
        <f t="shared" si="3"/>
        <v>62.5</v>
      </c>
      <c r="O23" s="122"/>
      <c r="P23" s="123"/>
      <c r="Q23" s="123"/>
      <c r="R23" s="124"/>
    </row>
    <row r="24" spans="1:18" ht="18" customHeight="1">
      <c r="A24" s="170">
        <v>7</v>
      </c>
      <c r="B24" s="51" t="s">
        <v>63</v>
      </c>
      <c r="C24" s="82"/>
      <c r="D24" s="82">
        <v>0</v>
      </c>
      <c r="E24" s="82"/>
      <c r="F24" s="91"/>
      <c r="G24" s="126">
        <v>1</v>
      </c>
      <c r="H24" s="82">
        <v>1</v>
      </c>
      <c r="I24" s="82">
        <v>1</v>
      </c>
      <c r="J24" s="91">
        <f>I24/G24*100</f>
        <v>100</v>
      </c>
      <c r="K24" s="82">
        <v>400</v>
      </c>
      <c r="L24" s="82">
        <v>4</v>
      </c>
      <c r="M24" s="81">
        <v>400</v>
      </c>
      <c r="N24" s="91">
        <f t="shared" si="3"/>
        <v>100</v>
      </c>
      <c r="O24" s="122"/>
      <c r="P24" s="123"/>
      <c r="Q24" s="123"/>
      <c r="R24" s="124"/>
    </row>
    <row r="25" spans="1:18" ht="18" customHeight="1">
      <c r="A25" s="2045" t="s">
        <v>2</v>
      </c>
      <c r="B25" s="2045"/>
      <c r="C25" s="22">
        <f>SUM(C18:C24)</f>
        <v>6</v>
      </c>
      <c r="D25" s="22">
        <f>SUM(D18:D24)</f>
        <v>0</v>
      </c>
      <c r="E25" s="22">
        <f>SUM(E18:E24)</f>
        <v>6</v>
      </c>
      <c r="F25" s="23">
        <f t="shared" si="2"/>
        <v>100</v>
      </c>
      <c r="G25" s="127">
        <f>SUM(G18:G24)</f>
        <v>1</v>
      </c>
      <c r="H25" s="128">
        <v>1</v>
      </c>
      <c r="I25" s="22">
        <v>1</v>
      </c>
      <c r="J25" s="23">
        <f>I25/G25*100</f>
        <v>100</v>
      </c>
      <c r="K25" s="22">
        <f>SUM(K18:K24)</f>
        <v>800</v>
      </c>
      <c r="L25" s="24">
        <f>SUM(L18:L24)</f>
        <v>28</v>
      </c>
      <c r="M25" s="22">
        <f>SUM(M18:M24)</f>
        <v>722</v>
      </c>
      <c r="N25" s="23">
        <f t="shared" si="3"/>
        <v>90.25</v>
      </c>
      <c r="O25" s="129"/>
      <c r="P25" s="130"/>
      <c r="Q25" s="130"/>
      <c r="R25" s="131"/>
    </row>
    <row r="26" spans="1:14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8" customHeight="1">
      <c r="A28" s="49"/>
      <c r="B28" s="49"/>
      <c r="C28" s="49"/>
      <c r="D28" s="49"/>
      <c r="E28" s="49"/>
      <c r="F28" s="49"/>
      <c r="G28" s="52"/>
      <c r="H28" s="52"/>
      <c r="I28" s="52"/>
      <c r="J28" s="49"/>
      <c r="K28" s="53"/>
      <c r="L28" s="54"/>
      <c r="M28" s="54"/>
      <c r="N28" s="54"/>
    </row>
    <row r="29" spans="1:14" ht="18" customHeight="1">
      <c r="A29" s="49"/>
      <c r="B29" s="49"/>
      <c r="C29" s="49"/>
      <c r="D29" s="49"/>
      <c r="E29" s="49"/>
      <c r="F29" s="49"/>
      <c r="G29" s="52"/>
      <c r="H29" s="52"/>
      <c r="I29" s="52"/>
      <c r="J29" s="49"/>
      <c r="K29" s="53"/>
      <c r="L29" s="54"/>
      <c r="M29" s="54"/>
      <c r="N29" s="54"/>
    </row>
    <row r="30" ht="18" customHeight="1">
      <c r="K30" s="53"/>
    </row>
    <row r="31" ht="15">
      <c r="K31" s="53"/>
    </row>
    <row r="32" ht="15">
      <c r="K32" s="53"/>
    </row>
    <row r="33" ht="15">
      <c r="K33" s="53"/>
    </row>
  </sheetData>
  <sheetProtection/>
  <mergeCells count="14"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  <mergeCell ref="A3:A4"/>
    <mergeCell ref="B3:B4"/>
    <mergeCell ref="C3:F3"/>
    <mergeCell ref="G3:J3"/>
  </mergeCells>
  <printOptions/>
  <pageMargins left="0.34" right="0.34" top="0.61" bottom="0.59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4"/>
  <sheetViews>
    <sheetView zoomScalePageLayoutView="0" workbookViewId="0" topLeftCell="A1">
      <selection activeCell="G11" sqref="G11"/>
    </sheetView>
  </sheetViews>
  <sheetFormatPr defaultColWidth="8.796875" defaultRowHeight="15"/>
  <cols>
    <col min="1" max="1" width="3.09765625" style="336" customWidth="1"/>
    <col min="2" max="2" width="13.19921875" style="336" customWidth="1"/>
    <col min="3" max="3" width="4" style="336" customWidth="1"/>
    <col min="4" max="4" width="3.3984375" style="336" customWidth="1"/>
    <col min="5" max="5" width="4.09765625" style="336" customWidth="1"/>
    <col min="6" max="6" width="4.19921875" style="336" customWidth="1"/>
    <col min="7" max="7" width="4" style="336" customWidth="1"/>
    <col min="8" max="8" width="4.19921875" style="336" customWidth="1"/>
    <col min="9" max="9" width="4.69921875" style="336" customWidth="1"/>
    <col min="10" max="10" width="4.19921875" style="336" customWidth="1"/>
    <col min="11" max="11" width="6.3984375" style="336" customWidth="1"/>
    <col min="12" max="13" width="4.09765625" style="336" customWidth="1"/>
    <col min="14" max="14" width="3.8984375" style="336" customWidth="1"/>
    <col min="15" max="15" width="6.5" style="336" customWidth="1"/>
    <col min="16" max="16" width="4" style="336" customWidth="1"/>
    <col min="17" max="18" width="3.8984375" style="336" customWidth="1"/>
    <col min="19" max="19" width="5.5" style="336" customWidth="1"/>
    <col min="20" max="20" width="3.19921875" style="336" customWidth="1"/>
    <col min="21" max="21" width="3.5" style="336" customWidth="1"/>
    <col min="22" max="22" width="3.8984375" style="336" customWidth="1"/>
    <col min="23" max="23" width="3.59765625" style="336" customWidth="1"/>
    <col min="24" max="24" width="3.19921875" style="336" customWidth="1"/>
    <col min="25" max="25" width="5.69921875" style="336" customWidth="1"/>
    <col min="26" max="26" width="3.59765625" style="336" customWidth="1"/>
    <col min="27" max="27" width="4.59765625" style="336" customWidth="1"/>
    <col min="28" max="28" width="3.8984375" style="336" customWidth="1"/>
    <col min="29" max="29" width="4.09765625" style="336" customWidth="1"/>
    <col min="30" max="30" width="3.59765625" style="336" customWidth="1"/>
    <col min="31" max="31" width="9" style="336" customWidth="1"/>
  </cols>
  <sheetData>
    <row r="1" spans="1:30" ht="29.25" customHeight="1">
      <c r="A1" s="2054" t="s">
        <v>581</v>
      </c>
      <c r="B1" s="2054"/>
      <c r="C1" s="2054"/>
      <c r="D1" s="2054"/>
      <c r="E1" s="2054"/>
      <c r="F1" s="2054"/>
      <c r="G1" s="2054"/>
      <c r="H1" s="2054"/>
      <c r="I1" s="2054"/>
      <c r="J1" s="2054"/>
      <c r="K1" s="2054"/>
      <c r="L1" s="2054"/>
      <c r="M1" s="2054"/>
      <c r="N1" s="2054"/>
      <c r="O1" s="2054"/>
      <c r="P1" s="2054"/>
      <c r="Q1" s="2054"/>
      <c r="R1" s="2054"/>
      <c r="S1" s="2054"/>
      <c r="T1" s="2054"/>
      <c r="U1" s="2054"/>
      <c r="V1" s="2054"/>
      <c r="W1" s="2054"/>
      <c r="X1" s="2054"/>
      <c r="Y1" s="2054"/>
      <c r="Z1" s="2054"/>
      <c r="AA1" s="2054"/>
      <c r="AB1" s="2054"/>
      <c r="AC1" s="2054"/>
      <c r="AD1" s="2054"/>
    </row>
    <row r="2" spans="1:30" ht="15">
      <c r="A2" s="515"/>
      <c r="B2" s="475"/>
      <c r="C2" s="2057"/>
      <c r="D2" s="2057"/>
      <c r="E2" s="2057"/>
      <c r="F2" s="2057"/>
      <c r="G2" s="2057"/>
      <c r="H2" s="2057"/>
      <c r="I2" s="2057"/>
      <c r="J2" s="2057"/>
      <c r="K2" s="2057"/>
      <c r="L2" s="2057"/>
      <c r="M2" s="2057"/>
      <c r="N2" s="2057"/>
      <c r="O2" s="2057"/>
      <c r="P2" s="2057"/>
      <c r="Q2" s="2057"/>
      <c r="R2" s="2057"/>
      <c r="S2" s="2057"/>
      <c r="T2" s="2057"/>
      <c r="U2" s="2057"/>
      <c r="V2" s="2057"/>
      <c r="W2" s="2057"/>
      <c r="X2" s="2057"/>
      <c r="Y2" s="2057"/>
      <c r="Z2" s="2057"/>
      <c r="AA2" s="2057"/>
      <c r="AB2" s="2057"/>
      <c r="AC2" s="475"/>
      <c r="AD2" s="475"/>
    </row>
    <row r="3" spans="1:30" ht="2.25" customHeight="1">
      <c r="A3" s="2058"/>
      <c r="B3" s="2058"/>
      <c r="C3" s="2058"/>
      <c r="D3" s="2058"/>
      <c r="E3" s="2058"/>
      <c r="F3" s="2058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</row>
    <row r="4" spans="1:30" ht="57" customHeight="1">
      <c r="A4" s="2059" t="s">
        <v>14</v>
      </c>
      <c r="B4" s="2049" t="s">
        <v>167</v>
      </c>
      <c r="C4" s="2048" t="s">
        <v>168</v>
      </c>
      <c r="D4" s="2048"/>
      <c r="E4" s="2050" t="s">
        <v>169</v>
      </c>
      <c r="F4" s="2050"/>
      <c r="G4" s="2048" t="s">
        <v>170</v>
      </c>
      <c r="H4" s="2048"/>
      <c r="I4" s="2048" t="s">
        <v>171</v>
      </c>
      <c r="J4" s="2048"/>
      <c r="K4" s="2048" t="s">
        <v>172</v>
      </c>
      <c r="L4" s="2048"/>
      <c r="M4" s="2048" t="s">
        <v>173</v>
      </c>
      <c r="N4" s="2048"/>
      <c r="O4" s="2048" t="s">
        <v>288</v>
      </c>
      <c r="P4" s="2048"/>
      <c r="Q4" s="2048" t="s">
        <v>174</v>
      </c>
      <c r="R4" s="2048"/>
      <c r="S4" s="2048" t="s">
        <v>175</v>
      </c>
      <c r="T4" s="2048"/>
      <c r="U4" s="2048" t="s">
        <v>176</v>
      </c>
      <c r="V4" s="2048"/>
      <c r="W4" s="2048" t="s">
        <v>177</v>
      </c>
      <c r="X4" s="2048"/>
      <c r="Y4" s="2048" t="s">
        <v>178</v>
      </c>
      <c r="Z4" s="2048"/>
      <c r="AA4" s="2048" t="s">
        <v>179</v>
      </c>
      <c r="AB4" s="2048"/>
      <c r="AC4" s="2048" t="s">
        <v>180</v>
      </c>
      <c r="AD4" s="2048"/>
    </row>
    <row r="5" spans="1:30" ht="15.75">
      <c r="A5" s="2059"/>
      <c r="B5" s="2049"/>
      <c r="C5" s="516" t="s">
        <v>181</v>
      </c>
      <c r="D5" s="516" t="s">
        <v>182</v>
      </c>
      <c r="E5" s="516" t="s">
        <v>181</v>
      </c>
      <c r="F5" s="516" t="s">
        <v>182</v>
      </c>
      <c r="G5" s="516" t="s">
        <v>181</v>
      </c>
      <c r="H5" s="516" t="s">
        <v>182</v>
      </c>
      <c r="I5" s="516" t="s">
        <v>181</v>
      </c>
      <c r="J5" s="516" t="s">
        <v>182</v>
      </c>
      <c r="K5" s="516" t="s">
        <v>181</v>
      </c>
      <c r="L5" s="516" t="s">
        <v>182</v>
      </c>
      <c r="M5" s="516" t="s">
        <v>181</v>
      </c>
      <c r="N5" s="516" t="s">
        <v>182</v>
      </c>
      <c r="O5" s="516" t="s">
        <v>181</v>
      </c>
      <c r="P5" s="516" t="s">
        <v>182</v>
      </c>
      <c r="Q5" s="516" t="s">
        <v>181</v>
      </c>
      <c r="R5" s="516" t="s">
        <v>182</v>
      </c>
      <c r="S5" s="516" t="s">
        <v>181</v>
      </c>
      <c r="T5" s="516" t="s">
        <v>182</v>
      </c>
      <c r="U5" s="516" t="s">
        <v>181</v>
      </c>
      <c r="V5" s="516" t="s">
        <v>182</v>
      </c>
      <c r="W5" s="516" t="s">
        <v>181</v>
      </c>
      <c r="X5" s="516" t="s">
        <v>182</v>
      </c>
      <c r="Y5" s="516" t="s">
        <v>181</v>
      </c>
      <c r="Z5" s="516" t="s">
        <v>182</v>
      </c>
      <c r="AA5" s="516" t="s">
        <v>181</v>
      </c>
      <c r="AB5" s="516" t="s">
        <v>182</v>
      </c>
      <c r="AC5" s="516" t="s">
        <v>181</v>
      </c>
      <c r="AD5" s="516" t="s">
        <v>182</v>
      </c>
    </row>
    <row r="6" spans="1:30" ht="18.75" customHeight="1">
      <c r="A6" s="517">
        <v>1</v>
      </c>
      <c r="B6" s="518" t="s">
        <v>183</v>
      </c>
      <c r="C6" s="573">
        <v>0</v>
      </c>
      <c r="D6" s="573">
        <v>0</v>
      </c>
      <c r="E6" s="573">
        <v>0</v>
      </c>
      <c r="F6" s="694">
        <v>0</v>
      </c>
      <c r="G6" s="696">
        <v>0</v>
      </c>
      <c r="H6" s="696">
        <v>0</v>
      </c>
      <c r="I6" s="697">
        <v>0</v>
      </c>
      <c r="J6" s="697">
        <v>0</v>
      </c>
      <c r="K6" s="520">
        <v>78</v>
      </c>
      <c r="L6" s="695">
        <v>0</v>
      </c>
      <c r="M6" s="695">
        <v>0</v>
      </c>
      <c r="N6" s="694">
        <v>0</v>
      </c>
      <c r="O6" s="694">
        <v>0</v>
      </c>
      <c r="P6" s="694">
        <v>0</v>
      </c>
      <c r="Q6" s="694">
        <v>0</v>
      </c>
      <c r="R6" s="694">
        <v>0</v>
      </c>
      <c r="S6" s="697">
        <v>0</v>
      </c>
      <c r="T6" s="696">
        <v>0</v>
      </c>
      <c r="U6" s="696">
        <v>0</v>
      </c>
      <c r="V6" s="696">
        <v>0</v>
      </c>
      <c r="W6" s="696">
        <v>0</v>
      </c>
      <c r="X6" s="696">
        <v>0</v>
      </c>
      <c r="Y6" s="520">
        <v>4</v>
      </c>
      <c r="Z6" s="573">
        <v>0</v>
      </c>
      <c r="AA6" s="573">
        <v>0</v>
      </c>
      <c r="AB6" s="573">
        <v>0</v>
      </c>
      <c r="AC6" s="573">
        <v>0</v>
      </c>
      <c r="AD6" s="573">
        <v>0</v>
      </c>
    </row>
    <row r="7" spans="1:30" ht="18.75" customHeight="1">
      <c r="A7" s="519">
        <v>2</v>
      </c>
      <c r="B7" s="520" t="s">
        <v>1</v>
      </c>
      <c r="C7" s="573">
        <v>0</v>
      </c>
      <c r="D7" s="573">
        <v>0</v>
      </c>
      <c r="E7" s="573">
        <v>0</v>
      </c>
      <c r="F7" s="694">
        <v>0</v>
      </c>
      <c r="G7" s="696">
        <v>0</v>
      </c>
      <c r="H7" s="696">
        <v>0</v>
      </c>
      <c r="I7" s="697">
        <v>0</v>
      </c>
      <c r="J7" s="697">
        <v>0</v>
      </c>
      <c r="K7" s="520">
        <v>93</v>
      </c>
      <c r="L7" s="695">
        <v>0</v>
      </c>
      <c r="M7" s="695">
        <v>0</v>
      </c>
      <c r="N7" s="694">
        <v>0</v>
      </c>
      <c r="O7" s="694">
        <v>0</v>
      </c>
      <c r="P7" s="694">
        <v>0</v>
      </c>
      <c r="Q7" s="694">
        <v>0</v>
      </c>
      <c r="R7" s="694">
        <v>0</v>
      </c>
      <c r="S7" s="697">
        <v>0</v>
      </c>
      <c r="T7" s="696">
        <v>0</v>
      </c>
      <c r="U7" s="696">
        <v>0</v>
      </c>
      <c r="V7" s="696">
        <v>0</v>
      </c>
      <c r="W7" s="696">
        <v>0</v>
      </c>
      <c r="X7" s="696">
        <v>0</v>
      </c>
      <c r="Y7" s="520">
        <v>26</v>
      </c>
      <c r="Z7" s="573">
        <v>0</v>
      </c>
      <c r="AA7" s="573">
        <v>0</v>
      </c>
      <c r="AB7" s="573">
        <v>0</v>
      </c>
      <c r="AC7" s="573">
        <v>0</v>
      </c>
      <c r="AD7" s="573">
        <v>0</v>
      </c>
    </row>
    <row r="8" spans="1:30" ht="18.75" customHeight="1">
      <c r="A8" s="519">
        <v>3</v>
      </c>
      <c r="B8" s="520" t="s">
        <v>33</v>
      </c>
      <c r="C8" s="573">
        <v>0</v>
      </c>
      <c r="D8" s="573">
        <v>0</v>
      </c>
      <c r="E8" s="573">
        <v>0</v>
      </c>
      <c r="F8" s="694">
        <v>0</v>
      </c>
      <c r="G8" s="696">
        <v>0</v>
      </c>
      <c r="H8" s="696">
        <v>0</v>
      </c>
      <c r="I8" s="520">
        <v>1</v>
      </c>
      <c r="J8" s="697">
        <v>0</v>
      </c>
      <c r="K8" s="528">
        <v>288</v>
      </c>
      <c r="L8" s="695">
        <v>0</v>
      </c>
      <c r="M8" s="513">
        <v>1</v>
      </c>
      <c r="N8" s="694">
        <v>0</v>
      </c>
      <c r="O8" s="694">
        <v>0</v>
      </c>
      <c r="P8" s="694">
        <v>0</v>
      </c>
      <c r="Q8" s="694">
        <v>0</v>
      </c>
      <c r="R8" s="694">
        <v>0</v>
      </c>
      <c r="S8" s="520">
        <v>8</v>
      </c>
      <c r="T8" s="696">
        <v>0</v>
      </c>
      <c r="U8" s="696">
        <v>0</v>
      </c>
      <c r="V8" s="696">
        <v>0</v>
      </c>
      <c r="W8" s="696">
        <v>0</v>
      </c>
      <c r="X8" s="696">
        <v>0</v>
      </c>
      <c r="Y8" s="520">
        <v>18</v>
      </c>
      <c r="Z8" s="573">
        <v>0</v>
      </c>
      <c r="AA8" s="573">
        <v>0</v>
      </c>
      <c r="AB8" s="573">
        <v>0</v>
      </c>
      <c r="AC8" s="573">
        <v>0</v>
      </c>
      <c r="AD8" s="573">
        <v>0</v>
      </c>
    </row>
    <row r="9" spans="1:30" ht="18.75" customHeight="1">
      <c r="A9" s="519">
        <v>4</v>
      </c>
      <c r="B9" s="520" t="s">
        <v>34</v>
      </c>
      <c r="C9" s="573">
        <v>0</v>
      </c>
      <c r="D9" s="573">
        <v>0</v>
      </c>
      <c r="E9" s="573">
        <v>0</v>
      </c>
      <c r="F9" s="694">
        <v>0</v>
      </c>
      <c r="G9" s="696">
        <v>0</v>
      </c>
      <c r="H9" s="696">
        <v>0</v>
      </c>
      <c r="I9" s="697">
        <v>0</v>
      </c>
      <c r="J9" s="697">
        <v>0</v>
      </c>
      <c r="K9" s="520">
        <v>12</v>
      </c>
      <c r="L9" s="695">
        <v>0</v>
      </c>
      <c r="M9" s="695">
        <v>0</v>
      </c>
      <c r="N9" s="694">
        <v>0</v>
      </c>
      <c r="O9" s="694">
        <v>0</v>
      </c>
      <c r="P9" s="694">
        <v>0</v>
      </c>
      <c r="Q9" s="694">
        <v>0</v>
      </c>
      <c r="R9" s="694">
        <v>0</v>
      </c>
      <c r="S9" s="697">
        <v>0</v>
      </c>
      <c r="T9" s="696">
        <v>0</v>
      </c>
      <c r="U9" s="696">
        <v>0</v>
      </c>
      <c r="V9" s="696">
        <v>0</v>
      </c>
      <c r="W9" s="696">
        <v>0</v>
      </c>
      <c r="X9" s="696">
        <v>0</v>
      </c>
      <c r="Y9" s="520">
        <v>16</v>
      </c>
      <c r="Z9" s="573">
        <v>0</v>
      </c>
      <c r="AA9" s="573">
        <v>0</v>
      </c>
      <c r="AB9" s="573">
        <v>0</v>
      </c>
      <c r="AC9" s="573">
        <v>0</v>
      </c>
      <c r="AD9" s="573">
        <v>0</v>
      </c>
    </row>
    <row r="10" spans="1:30" ht="18.75" customHeight="1">
      <c r="A10" s="519">
        <v>5</v>
      </c>
      <c r="B10" s="520" t="s">
        <v>12</v>
      </c>
      <c r="C10" s="573">
        <v>0</v>
      </c>
      <c r="D10" s="573">
        <v>0</v>
      </c>
      <c r="E10" s="573">
        <v>0</v>
      </c>
      <c r="F10" s="694">
        <v>0</v>
      </c>
      <c r="G10" s="696">
        <v>0</v>
      </c>
      <c r="H10" s="696">
        <v>0</v>
      </c>
      <c r="I10" s="520"/>
      <c r="J10" s="697">
        <v>0</v>
      </c>
      <c r="K10" s="528">
        <v>285</v>
      </c>
      <c r="L10" s="695">
        <v>0</v>
      </c>
      <c r="M10" s="513">
        <v>1</v>
      </c>
      <c r="N10" s="694">
        <v>0</v>
      </c>
      <c r="O10" s="694">
        <v>0</v>
      </c>
      <c r="P10" s="694">
        <v>0</v>
      </c>
      <c r="Q10" s="694">
        <v>0</v>
      </c>
      <c r="R10" s="694">
        <v>0</v>
      </c>
      <c r="S10" s="520">
        <v>2</v>
      </c>
      <c r="T10" s="696">
        <v>0</v>
      </c>
      <c r="U10" s="696">
        <v>0</v>
      </c>
      <c r="V10" s="696">
        <v>0</v>
      </c>
      <c r="W10" s="696">
        <v>0</v>
      </c>
      <c r="X10" s="696">
        <v>0</v>
      </c>
      <c r="Y10" s="520">
        <v>11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</row>
    <row r="11" spans="1:30" ht="18.75" customHeight="1">
      <c r="A11" s="519">
        <v>6</v>
      </c>
      <c r="B11" s="520" t="s">
        <v>32</v>
      </c>
      <c r="C11" s="573">
        <v>0</v>
      </c>
      <c r="D11" s="573">
        <v>0</v>
      </c>
      <c r="E11" s="573">
        <v>0</v>
      </c>
      <c r="F11" s="694">
        <v>0</v>
      </c>
      <c r="G11" s="520">
        <v>14</v>
      </c>
      <c r="H11" s="696">
        <v>0</v>
      </c>
      <c r="I11" s="520"/>
      <c r="J11" s="697">
        <v>0</v>
      </c>
      <c r="K11" s="520">
        <v>218</v>
      </c>
      <c r="L11" s="695">
        <v>0</v>
      </c>
      <c r="M11" s="695">
        <v>0</v>
      </c>
      <c r="N11" s="694">
        <v>0</v>
      </c>
      <c r="O11" s="694">
        <v>0</v>
      </c>
      <c r="P11" s="694">
        <v>0</v>
      </c>
      <c r="Q11" s="694">
        <v>0</v>
      </c>
      <c r="R11" s="694">
        <v>0</v>
      </c>
      <c r="S11" s="520">
        <v>1</v>
      </c>
      <c r="T11" s="696">
        <v>0</v>
      </c>
      <c r="U11" s="696">
        <v>0</v>
      </c>
      <c r="V11" s="696">
        <v>0</v>
      </c>
      <c r="W11" s="696">
        <v>0</v>
      </c>
      <c r="X11" s="696">
        <v>0</v>
      </c>
      <c r="Y11" s="520">
        <v>16</v>
      </c>
      <c r="Z11" s="573">
        <v>0</v>
      </c>
      <c r="AA11" s="573">
        <v>0</v>
      </c>
      <c r="AB11" s="573">
        <v>0</v>
      </c>
      <c r="AC11" s="573">
        <v>0</v>
      </c>
      <c r="AD11" s="573">
        <v>0</v>
      </c>
    </row>
    <row r="12" spans="1:30" ht="18.75" customHeight="1">
      <c r="A12" s="521">
        <v>7</v>
      </c>
      <c r="B12" s="522" t="s">
        <v>197</v>
      </c>
      <c r="C12" s="573">
        <v>0</v>
      </c>
      <c r="D12" s="573">
        <v>0</v>
      </c>
      <c r="E12" s="573">
        <v>0</v>
      </c>
      <c r="F12" s="694">
        <v>0</v>
      </c>
      <c r="G12" s="696">
        <v>0</v>
      </c>
      <c r="H12" s="696">
        <v>0</v>
      </c>
      <c r="I12" s="696">
        <v>0</v>
      </c>
      <c r="J12" s="696">
        <v>0</v>
      </c>
      <c r="K12" s="697">
        <v>17</v>
      </c>
      <c r="L12" s="695">
        <v>0</v>
      </c>
      <c r="M12" s="695">
        <v>0</v>
      </c>
      <c r="N12" s="694">
        <v>0</v>
      </c>
      <c r="O12" s="694">
        <v>0</v>
      </c>
      <c r="P12" s="694">
        <v>0</v>
      </c>
      <c r="Q12" s="694">
        <v>0</v>
      </c>
      <c r="R12" s="694">
        <v>0</v>
      </c>
      <c r="S12" s="697">
        <v>0</v>
      </c>
      <c r="T12" s="696">
        <v>0</v>
      </c>
      <c r="U12" s="696">
        <v>0</v>
      </c>
      <c r="V12" s="696">
        <v>0</v>
      </c>
      <c r="W12" s="696">
        <v>0</v>
      </c>
      <c r="X12" s="696">
        <v>0</v>
      </c>
      <c r="Y12" s="696">
        <v>8</v>
      </c>
      <c r="Z12" s="573">
        <v>0</v>
      </c>
      <c r="AA12" s="573">
        <v>0</v>
      </c>
      <c r="AB12" s="573">
        <v>0</v>
      </c>
      <c r="AC12" s="573">
        <v>0</v>
      </c>
      <c r="AD12" s="573">
        <v>0</v>
      </c>
    </row>
    <row r="13" spans="1:31" s="27" customFormat="1" ht="23.25" customHeight="1">
      <c r="A13" s="2055" t="s">
        <v>586</v>
      </c>
      <c r="B13" s="2056"/>
      <c r="C13" s="514">
        <v>0</v>
      </c>
      <c r="D13" s="514">
        <v>0</v>
      </c>
      <c r="E13" s="514">
        <v>0</v>
      </c>
      <c r="F13" s="514">
        <v>0</v>
      </c>
      <c r="G13" s="514">
        <f>SUM(G6:G12)</f>
        <v>14</v>
      </c>
      <c r="H13" s="514">
        <f aca="true" t="shared" si="0" ref="H13:AD13">SUM(H6:H12)</f>
        <v>0</v>
      </c>
      <c r="I13" s="514">
        <f t="shared" si="0"/>
        <v>1</v>
      </c>
      <c r="J13" s="514">
        <f t="shared" si="0"/>
        <v>0</v>
      </c>
      <c r="K13" s="574">
        <f t="shared" si="0"/>
        <v>991</v>
      </c>
      <c r="L13" s="514">
        <f t="shared" si="0"/>
        <v>0</v>
      </c>
      <c r="M13" s="514">
        <f t="shared" si="0"/>
        <v>2</v>
      </c>
      <c r="N13" s="514">
        <f t="shared" si="0"/>
        <v>0</v>
      </c>
      <c r="O13" s="514">
        <f t="shared" si="0"/>
        <v>0</v>
      </c>
      <c r="P13" s="514">
        <f t="shared" si="0"/>
        <v>0</v>
      </c>
      <c r="Q13" s="514">
        <f t="shared" si="0"/>
        <v>0</v>
      </c>
      <c r="R13" s="514">
        <f t="shared" si="0"/>
        <v>0</v>
      </c>
      <c r="S13" s="514">
        <f t="shared" si="0"/>
        <v>11</v>
      </c>
      <c r="T13" s="514">
        <f t="shared" si="0"/>
        <v>0</v>
      </c>
      <c r="U13" s="514">
        <f t="shared" si="0"/>
        <v>0</v>
      </c>
      <c r="V13" s="514">
        <f t="shared" si="0"/>
        <v>0</v>
      </c>
      <c r="W13" s="514">
        <f t="shared" si="0"/>
        <v>0</v>
      </c>
      <c r="X13" s="514">
        <f t="shared" si="0"/>
        <v>0</v>
      </c>
      <c r="Y13" s="574">
        <f t="shared" si="0"/>
        <v>99</v>
      </c>
      <c r="Z13" s="514">
        <f t="shared" si="0"/>
        <v>0</v>
      </c>
      <c r="AA13" s="514">
        <f t="shared" si="0"/>
        <v>0</v>
      </c>
      <c r="AB13" s="514">
        <f t="shared" si="0"/>
        <v>0</v>
      </c>
      <c r="AC13" s="514">
        <f t="shared" si="0"/>
        <v>0</v>
      </c>
      <c r="AD13" s="514">
        <f t="shared" si="0"/>
        <v>0</v>
      </c>
      <c r="AE13" s="575"/>
    </row>
    <row r="14" spans="1:30" ht="21" customHeight="1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</row>
    <row r="15" spans="1:30" ht="56.25" customHeight="1">
      <c r="A15" s="2062" t="s">
        <v>14</v>
      </c>
      <c r="B15" s="2049" t="s">
        <v>167</v>
      </c>
      <c r="C15" s="2048" t="s">
        <v>184</v>
      </c>
      <c r="D15" s="2048"/>
      <c r="E15" s="2048" t="s">
        <v>185</v>
      </c>
      <c r="F15" s="2048"/>
      <c r="G15" s="2048" t="s">
        <v>186</v>
      </c>
      <c r="H15" s="2048"/>
      <c r="I15" s="2048" t="s">
        <v>187</v>
      </c>
      <c r="J15" s="2048"/>
      <c r="K15" s="2048" t="s">
        <v>188</v>
      </c>
      <c r="L15" s="2048"/>
      <c r="M15" s="2048" t="s">
        <v>450</v>
      </c>
      <c r="N15" s="2048"/>
      <c r="O15" s="2048" t="s">
        <v>189</v>
      </c>
      <c r="P15" s="2048"/>
      <c r="Q15" s="2048" t="s">
        <v>190</v>
      </c>
      <c r="R15" s="2048"/>
      <c r="S15" s="2048" t="s">
        <v>191</v>
      </c>
      <c r="T15" s="2048"/>
      <c r="U15" s="2048" t="s">
        <v>192</v>
      </c>
      <c r="V15" s="2048"/>
      <c r="W15" s="2048" t="s">
        <v>193</v>
      </c>
      <c r="X15" s="2048"/>
      <c r="Y15" s="2048" t="s">
        <v>194</v>
      </c>
      <c r="Z15" s="2048"/>
      <c r="AA15" s="2048" t="s">
        <v>195</v>
      </c>
      <c r="AB15" s="2048"/>
      <c r="AC15" s="2048" t="s">
        <v>196</v>
      </c>
      <c r="AD15" s="2048"/>
    </row>
    <row r="16" spans="1:30" ht="15.75">
      <c r="A16" s="2063"/>
      <c r="B16" s="2049"/>
      <c r="C16" s="516" t="s">
        <v>181</v>
      </c>
      <c r="D16" s="516" t="s">
        <v>182</v>
      </c>
      <c r="E16" s="516" t="s">
        <v>181</v>
      </c>
      <c r="F16" s="516" t="s">
        <v>182</v>
      </c>
      <c r="G16" s="516" t="s">
        <v>181</v>
      </c>
      <c r="H16" s="516" t="s">
        <v>182</v>
      </c>
      <c r="I16" s="516" t="s">
        <v>181</v>
      </c>
      <c r="J16" s="516" t="s">
        <v>182</v>
      </c>
      <c r="K16" s="516" t="s">
        <v>181</v>
      </c>
      <c r="L16" s="516" t="s">
        <v>182</v>
      </c>
      <c r="M16" s="516" t="s">
        <v>181</v>
      </c>
      <c r="N16" s="516" t="s">
        <v>182</v>
      </c>
      <c r="O16" s="516" t="s">
        <v>181</v>
      </c>
      <c r="P16" s="516" t="s">
        <v>182</v>
      </c>
      <c r="Q16" s="516" t="s">
        <v>181</v>
      </c>
      <c r="R16" s="516" t="s">
        <v>182</v>
      </c>
      <c r="S16" s="516" t="s">
        <v>181</v>
      </c>
      <c r="T16" s="516" t="s">
        <v>182</v>
      </c>
      <c r="U16" s="516" t="s">
        <v>181</v>
      </c>
      <c r="V16" s="516" t="s">
        <v>182</v>
      </c>
      <c r="W16" s="516" t="s">
        <v>181</v>
      </c>
      <c r="X16" s="516" t="s">
        <v>182</v>
      </c>
      <c r="Y16" s="516" t="s">
        <v>181</v>
      </c>
      <c r="Z16" s="516" t="s">
        <v>182</v>
      </c>
      <c r="AA16" s="516" t="s">
        <v>181</v>
      </c>
      <c r="AB16" s="516" t="s">
        <v>182</v>
      </c>
      <c r="AC16" s="516" t="s">
        <v>181</v>
      </c>
      <c r="AD16" s="516" t="s">
        <v>182</v>
      </c>
    </row>
    <row r="17" spans="1:30" ht="18" customHeight="1">
      <c r="A17" s="525">
        <v>1</v>
      </c>
      <c r="B17" s="518" t="s">
        <v>183</v>
      </c>
      <c r="C17" s="573">
        <v>0</v>
      </c>
      <c r="D17" s="573">
        <v>0</v>
      </c>
      <c r="E17" s="573">
        <v>0</v>
      </c>
      <c r="F17" s="573">
        <v>0</v>
      </c>
      <c r="G17" s="573">
        <v>0</v>
      </c>
      <c r="H17" s="573">
        <v>0</v>
      </c>
      <c r="I17" s="573">
        <v>0</v>
      </c>
      <c r="J17" s="573">
        <v>0</v>
      </c>
      <c r="K17" s="573">
        <v>0</v>
      </c>
      <c r="L17" s="573">
        <v>0</v>
      </c>
      <c r="M17" s="573">
        <v>0</v>
      </c>
      <c r="N17" s="573">
        <v>0</v>
      </c>
      <c r="O17" s="526">
        <v>152</v>
      </c>
      <c r="P17" s="573">
        <v>0</v>
      </c>
      <c r="Q17" s="573">
        <v>0</v>
      </c>
      <c r="R17" s="573">
        <v>0</v>
      </c>
      <c r="S17" s="518">
        <v>32</v>
      </c>
      <c r="T17" s="573">
        <v>0</v>
      </c>
      <c r="U17" s="573">
        <v>0</v>
      </c>
      <c r="V17" s="573">
        <v>0</v>
      </c>
      <c r="W17" s="573">
        <v>0</v>
      </c>
      <c r="X17" s="573">
        <v>0</v>
      </c>
      <c r="Y17" s="573">
        <v>0</v>
      </c>
      <c r="Z17" s="573">
        <v>0</v>
      </c>
      <c r="AA17" s="573">
        <v>0</v>
      </c>
      <c r="AB17" s="573">
        <v>0</v>
      </c>
      <c r="AC17" s="573">
        <v>0</v>
      </c>
      <c r="AD17" s="573">
        <v>0</v>
      </c>
    </row>
    <row r="18" spans="1:30" ht="18" customHeight="1">
      <c r="A18" s="527">
        <v>7</v>
      </c>
      <c r="B18" s="520" t="s">
        <v>1</v>
      </c>
      <c r="C18" s="573">
        <v>0</v>
      </c>
      <c r="D18" s="573">
        <v>0</v>
      </c>
      <c r="E18" s="573">
        <v>0</v>
      </c>
      <c r="F18" s="573">
        <v>0</v>
      </c>
      <c r="G18" s="573">
        <v>0</v>
      </c>
      <c r="H18" s="573">
        <v>0</v>
      </c>
      <c r="I18" s="573">
        <v>0</v>
      </c>
      <c r="J18" s="573">
        <v>0</v>
      </c>
      <c r="K18" s="573">
        <v>0</v>
      </c>
      <c r="L18" s="573">
        <v>0</v>
      </c>
      <c r="M18" s="573">
        <v>0</v>
      </c>
      <c r="N18" s="573">
        <v>0</v>
      </c>
      <c r="O18" s="528">
        <v>482</v>
      </c>
      <c r="P18" s="573">
        <v>0</v>
      </c>
      <c r="Q18" s="573">
        <v>0</v>
      </c>
      <c r="R18" s="573">
        <v>0</v>
      </c>
      <c r="S18" s="573">
        <v>0</v>
      </c>
      <c r="T18" s="573">
        <v>0</v>
      </c>
      <c r="U18" s="573">
        <v>0</v>
      </c>
      <c r="V18" s="573">
        <v>0</v>
      </c>
      <c r="W18" s="573">
        <v>0</v>
      </c>
      <c r="X18" s="573">
        <v>0</v>
      </c>
      <c r="Y18" s="573">
        <v>0</v>
      </c>
      <c r="Z18" s="573">
        <v>0</v>
      </c>
      <c r="AA18" s="573">
        <v>0</v>
      </c>
      <c r="AB18" s="573">
        <v>0</v>
      </c>
      <c r="AC18" s="573">
        <v>0</v>
      </c>
      <c r="AD18" s="573">
        <v>0</v>
      </c>
    </row>
    <row r="19" spans="1:30" ht="18" customHeight="1">
      <c r="A19" s="527">
        <v>3</v>
      </c>
      <c r="B19" s="520" t="s">
        <v>494</v>
      </c>
      <c r="C19" s="573">
        <v>0</v>
      </c>
      <c r="D19" s="573">
        <v>0</v>
      </c>
      <c r="E19" s="573">
        <v>0</v>
      </c>
      <c r="F19" s="573">
        <v>0</v>
      </c>
      <c r="G19" s="573">
        <v>0</v>
      </c>
      <c r="H19" s="573">
        <v>0</v>
      </c>
      <c r="I19" s="573">
        <v>0</v>
      </c>
      <c r="J19" s="573">
        <v>0</v>
      </c>
      <c r="K19" s="520">
        <v>23</v>
      </c>
      <c r="L19" s="573">
        <v>0</v>
      </c>
      <c r="M19" s="573">
        <v>0</v>
      </c>
      <c r="N19" s="573">
        <v>0</v>
      </c>
      <c r="O19" s="528">
        <v>1195</v>
      </c>
      <c r="P19" s="573">
        <v>0</v>
      </c>
      <c r="Q19" s="573">
        <v>0</v>
      </c>
      <c r="R19" s="573">
        <v>0</v>
      </c>
      <c r="S19" s="520">
        <v>88</v>
      </c>
      <c r="T19" s="573">
        <v>0</v>
      </c>
      <c r="U19" s="573">
        <v>0</v>
      </c>
      <c r="V19" s="573">
        <v>0</v>
      </c>
      <c r="W19" s="573">
        <v>0</v>
      </c>
      <c r="X19" s="573">
        <v>0</v>
      </c>
      <c r="Y19" s="573">
        <v>0</v>
      </c>
      <c r="Z19" s="573">
        <v>0</v>
      </c>
      <c r="AA19" s="520">
        <v>28</v>
      </c>
      <c r="AB19" s="573">
        <v>0</v>
      </c>
      <c r="AC19" s="573">
        <v>0</v>
      </c>
      <c r="AD19" s="573">
        <v>0</v>
      </c>
    </row>
    <row r="20" spans="1:30" ht="18" customHeight="1">
      <c r="A20" s="527">
        <v>4</v>
      </c>
      <c r="B20" s="520" t="s">
        <v>34</v>
      </c>
      <c r="C20" s="573">
        <v>0</v>
      </c>
      <c r="D20" s="573">
        <v>0</v>
      </c>
      <c r="E20" s="573">
        <v>0</v>
      </c>
      <c r="F20" s="573">
        <v>0</v>
      </c>
      <c r="G20" s="573">
        <v>0</v>
      </c>
      <c r="H20" s="573">
        <v>0</v>
      </c>
      <c r="I20" s="573">
        <v>0</v>
      </c>
      <c r="J20" s="573">
        <v>0</v>
      </c>
      <c r="K20" s="520">
        <v>17</v>
      </c>
      <c r="L20" s="573">
        <v>0</v>
      </c>
      <c r="M20" s="573">
        <v>0</v>
      </c>
      <c r="N20" s="573">
        <v>0</v>
      </c>
      <c r="O20" s="528">
        <v>168</v>
      </c>
      <c r="P20" s="573">
        <v>0</v>
      </c>
      <c r="Q20" s="573">
        <v>0</v>
      </c>
      <c r="R20" s="573">
        <v>0</v>
      </c>
      <c r="S20" s="573">
        <v>0</v>
      </c>
      <c r="T20" s="573">
        <v>0</v>
      </c>
      <c r="U20" s="573">
        <v>0</v>
      </c>
      <c r="V20" s="573">
        <v>0</v>
      </c>
      <c r="W20" s="573">
        <v>0</v>
      </c>
      <c r="X20" s="573">
        <v>0</v>
      </c>
      <c r="Y20" s="573">
        <v>0</v>
      </c>
      <c r="Z20" s="573">
        <v>0</v>
      </c>
      <c r="AA20" s="520">
        <v>5</v>
      </c>
      <c r="AB20" s="573">
        <v>0</v>
      </c>
      <c r="AC20" s="573">
        <v>0</v>
      </c>
      <c r="AD20" s="573">
        <v>0</v>
      </c>
    </row>
    <row r="21" spans="1:30" ht="18" customHeight="1">
      <c r="A21" s="527">
        <v>5</v>
      </c>
      <c r="B21" s="520" t="s">
        <v>12</v>
      </c>
      <c r="C21" s="573">
        <v>0</v>
      </c>
      <c r="D21" s="573">
        <v>0</v>
      </c>
      <c r="E21" s="573">
        <v>0</v>
      </c>
      <c r="F21" s="573">
        <v>0</v>
      </c>
      <c r="G21" s="573">
        <v>0</v>
      </c>
      <c r="H21" s="573">
        <v>0</v>
      </c>
      <c r="I21" s="573">
        <v>0</v>
      </c>
      <c r="J21" s="573">
        <v>0</v>
      </c>
      <c r="K21" s="520">
        <v>34</v>
      </c>
      <c r="L21" s="573">
        <v>0</v>
      </c>
      <c r="M21" s="573">
        <v>0</v>
      </c>
      <c r="N21" s="573">
        <v>0</v>
      </c>
      <c r="O21" s="528">
        <v>627</v>
      </c>
      <c r="P21" s="573">
        <v>0</v>
      </c>
      <c r="Q21" s="573">
        <v>0</v>
      </c>
      <c r="R21" s="573">
        <v>0</v>
      </c>
      <c r="S21" s="520">
        <v>20</v>
      </c>
      <c r="T21" s="573">
        <v>0</v>
      </c>
      <c r="U21" s="573">
        <v>0</v>
      </c>
      <c r="V21" s="573">
        <v>0</v>
      </c>
      <c r="W21" s="573">
        <v>0</v>
      </c>
      <c r="X21" s="573">
        <v>0</v>
      </c>
      <c r="Y21" s="573">
        <v>0</v>
      </c>
      <c r="Z21" s="573">
        <v>0</v>
      </c>
      <c r="AA21" s="520">
        <v>34</v>
      </c>
      <c r="AB21" s="573">
        <v>0</v>
      </c>
      <c r="AC21" s="573">
        <v>0</v>
      </c>
      <c r="AD21" s="573">
        <v>0</v>
      </c>
    </row>
    <row r="22" spans="1:30" ht="18" customHeight="1">
      <c r="A22" s="527">
        <v>6</v>
      </c>
      <c r="B22" s="520" t="s">
        <v>32</v>
      </c>
      <c r="C22" s="573">
        <v>0</v>
      </c>
      <c r="D22" s="573">
        <v>0</v>
      </c>
      <c r="E22" s="573">
        <v>0</v>
      </c>
      <c r="F22" s="573">
        <v>0</v>
      </c>
      <c r="G22" s="573">
        <v>0</v>
      </c>
      <c r="H22" s="573">
        <v>0</v>
      </c>
      <c r="I22" s="573">
        <v>0</v>
      </c>
      <c r="J22" s="573">
        <v>0</v>
      </c>
      <c r="K22" s="520">
        <v>5</v>
      </c>
      <c r="L22" s="573">
        <v>0</v>
      </c>
      <c r="M22" s="573">
        <v>0</v>
      </c>
      <c r="N22" s="573">
        <v>0</v>
      </c>
      <c r="O22" s="528">
        <v>1182</v>
      </c>
      <c r="P22" s="573">
        <v>0</v>
      </c>
      <c r="Q22" s="573">
        <v>0</v>
      </c>
      <c r="R22" s="573">
        <v>0</v>
      </c>
      <c r="S22" s="520">
        <v>101</v>
      </c>
      <c r="T22" s="573">
        <v>0</v>
      </c>
      <c r="U22" s="573">
        <v>0</v>
      </c>
      <c r="V22" s="573">
        <v>0</v>
      </c>
      <c r="W22" s="573">
        <v>0</v>
      </c>
      <c r="X22" s="573">
        <v>0</v>
      </c>
      <c r="Y22" s="573">
        <v>0</v>
      </c>
      <c r="Z22" s="573">
        <v>0</v>
      </c>
      <c r="AA22" s="573">
        <v>0</v>
      </c>
      <c r="AB22" s="573">
        <v>0</v>
      </c>
      <c r="AC22" s="573">
        <v>0</v>
      </c>
      <c r="AD22" s="573">
        <v>0</v>
      </c>
    </row>
    <row r="23" spans="1:30" ht="18" customHeight="1">
      <c r="A23" s="529">
        <v>7</v>
      </c>
      <c r="B23" s="522" t="s">
        <v>197</v>
      </c>
      <c r="C23" s="573">
        <v>0</v>
      </c>
      <c r="D23" s="573">
        <v>0</v>
      </c>
      <c r="E23" s="573">
        <v>0</v>
      </c>
      <c r="F23" s="573">
        <v>0</v>
      </c>
      <c r="G23" s="573">
        <v>0</v>
      </c>
      <c r="H23" s="573">
        <v>0</v>
      </c>
      <c r="I23" s="573">
        <v>0</v>
      </c>
      <c r="J23" s="573">
        <v>0</v>
      </c>
      <c r="K23" s="573">
        <v>112</v>
      </c>
      <c r="L23" s="573">
        <v>0</v>
      </c>
      <c r="M23" s="522">
        <v>1</v>
      </c>
      <c r="N23" s="573">
        <v>0</v>
      </c>
      <c r="O23" s="530">
        <v>1</v>
      </c>
      <c r="P23" s="573">
        <v>0</v>
      </c>
      <c r="Q23" s="573">
        <v>0</v>
      </c>
      <c r="R23" s="573">
        <v>0</v>
      </c>
      <c r="S23" s="522">
        <v>30</v>
      </c>
      <c r="T23" s="573">
        <v>0</v>
      </c>
      <c r="U23" s="573">
        <v>0</v>
      </c>
      <c r="V23" s="573">
        <v>0</v>
      </c>
      <c r="W23" s="573">
        <v>0</v>
      </c>
      <c r="X23" s="573">
        <v>0</v>
      </c>
      <c r="Y23" s="573">
        <v>0</v>
      </c>
      <c r="Z23" s="573">
        <v>0</v>
      </c>
      <c r="AA23" s="522">
        <v>12</v>
      </c>
      <c r="AB23" s="573">
        <v>0</v>
      </c>
      <c r="AC23" s="573">
        <v>0</v>
      </c>
      <c r="AD23" s="573">
        <v>0</v>
      </c>
    </row>
    <row r="24" spans="1:30" ht="25.5" customHeight="1">
      <c r="A24" s="2055" t="s">
        <v>478</v>
      </c>
      <c r="B24" s="2056"/>
      <c r="C24" s="514">
        <f>SUM(C17:C23)</f>
        <v>0</v>
      </c>
      <c r="D24" s="514">
        <f aca="true" t="shared" si="1" ref="D24:AD24">SUM(D17:D23)</f>
        <v>0</v>
      </c>
      <c r="E24" s="514">
        <f t="shared" si="1"/>
        <v>0</v>
      </c>
      <c r="F24" s="514">
        <f t="shared" si="1"/>
        <v>0</v>
      </c>
      <c r="G24" s="514">
        <f t="shared" si="1"/>
        <v>0</v>
      </c>
      <c r="H24" s="514">
        <f t="shared" si="1"/>
        <v>0</v>
      </c>
      <c r="I24" s="514">
        <f t="shared" si="1"/>
        <v>0</v>
      </c>
      <c r="J24" s="514">
        <f t="shared" si="1"/>
        <v>0</v>
      </c>
      <c r="K24" s="514">
        <f t="shared" si="1"/>
        <v>191</v>
      </c>
      <c r="L24" s="531">
        <f t="shared" si="1"/>
        <v>0</v>
      </c>
      <c r="M24" s="531">
        <f t="shared" si="1"/>
        <v>1</v>
      </c>
      <c r="N24" s="531">
        <f t="shared" si="1"/>
        <v>0</v>
      </c>
      <c r="O24" s="532">
        <f t="shared" si="1"/>
        <v>3807</v>
      </c>
      <c r="P24" s="531">
        <f t="shared" si="1"/>
        <v>0</v>
      </c>
      <c r="Q24" s="531">
        <f t="shared" si="1"/>
        <v>0</v>
      </c>
      <c r="R24" s="531">
        <f t="shared" si="1"/>
        <v>0</v>
      </c>
      <c r="S24" s="533">
        <f t="shared" si="1"/>
        <v>271</v>
      </c>
      <c r="T24" s="531">
        <f t="shared" si="1"/>
        <v>0</v>
      </c>
      <c r="U24" s="531">
        <f t="shared" si="1"/>
        <v>0</v>
      </c>
      <c r="V24" s="531">
        <f t="shared" si="1"/>
        <v>0</v>
      </c>
      <c r="W24" s="531">
        <f t="shared" si="1"/>
        <v>0</v>
      </c>
      <c r="X24" s="531">
        <f t="shared" si="1"/>
        <v>0</v>
      </c>
      <c r="Y24" s="531">
        <f t="shared" si="1"/>
        <v>0</v>
      </c>
      <c r="Z24" s="531">
        <f t="shared" si="1"/>
        <v>0</v>
      </c>
      <c r="AA24" s="532">
        <f>SUM(AA17:AA23)</f>
        <v>79</v>
      </c>
      <c r="AB24" s="531">
        <f t="shared" si="1"/>
        <v>0</v>
      </c>
      <c r="AC24" s="531">
        <f t="shared" si="1"/>
        <v>0</v>
      </c>
      <c r="AD24" s="531">
        <f t="shared" si="1"/>
        <v>0</v>
      </c>
    </row>
    <row r="25" spans="1:30" ht="10.5" customHeight="1">
      <c r="A25" s="534"/>
      <c r="B25" s="534"/>
      <c r="C25" s="535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</row>
    <row r="26" spans="1:30" ht="15.75">
      <c r="A26" s="2060" t="s">
        <v>451</v>
      </c>
      <c r="B26" s="2060"/>
      <c r="C26" s="2060"/>
      <c r="D26" s="2060"/>
      <c r="E26" s="2060"/>
      <c r="F26" s="2060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</row>
    <row r="27" spans="1:30" ht="15.75">
      <c r="A27" s="2061"/>
      <c r="B27" s="2061"/>
      <c r="C27" s="2061"/>
      <c r="D27" s="2061"/>
      <c r="E27" s="537"/>
      <c r="F27" s="538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</row>
    <row r="28" spans="1:30" ht="15.75">
      <c r="A28" s="515"/>
      <c r="B28" s="539"/>
      <c r="C28" s="475"/>
      <c r="D28" s="475"/>
      <c r="E28" s="475"/>
      <c r="F28" s="538"/>
      <c r="G28" s="475"/>
      <c r="H28" s="475"/>
      <c r="I28" s="475"/>
      <c r="J28" s="2052"/>
      <c r="K28" s="2052"/>
      <c r="L28" s="2052"/>
      <c r="M28" s="2052"/>
      <c r="N28" s="2052"/>
      <c r="O28" s="2052"/>
      <c r="P28" s="2052"/>
      <c r="Q28" s="475"/>
      <c r="R28" s="475"/>
      <c r="S28" s="475"/>
      <c r="T28" s="475"/>
      <c r="U28" s="2052"/>
      <c r="V28" s="2052"/>
      <c r="W28" s="2052"/>
      <c r="X28" s="2052"/>
      <c r="Y28" s="2052"/>
      <c r="Z28" s="2052"/>
      <c r="AA28" s="2052"/>
      <c r="AB28" s="2052"/>
      <c r="AC28" s="2052"/>
      <c r="AD28" s="2052"/>
    </row>
    <row r="29" spans="1:30" ht="15">
      <c r="A29" s="515"/>
      <c r="B29" s="539"/>
      <c r="C29" s="475"/>
      <c r="D29" s="475"/>
      <c r="E29" s="475"/>
      <c r="F29" s="475"/>
      <c r="G29" s="475"/>
      <c r="H29" s="475"/>
      <c r="I29" s="475"/>
      <c r="J29" s="2052"/>
      <c r="K29" s="2052"/>
      <c r="L29" s="2052"/>
      <c r="M29" s="2052"/>
      <c r="N29" s="2052"/>
      <c r="O29" s="2052"/>
      <c r="P29" s="2052"/>
      <c r="Q29" s="475"/>
      <c r="R29" s="475"/>
      <c r="S29" s="475"/>
      <c r="T29" s="475"/>
      <c r="U29" s="2053"/>
      <c r="V29" s="2052"/>
      <c r="W29" s="2052"/>
      <c r="X29" s="2052"/>
      <c r="Y29" s="2052"/>
      <c r="Z29" s="2052"/>
      <c r="AA29" s="2052"/>
      <c r="AB29" s="2052"/>
      <c r="AC29" s="2052"/>
      <c r="AD29" s="2052"/>
    </row>
    <row r="30" spans="1:30" ht="15">
      <c r="A30" s="475"/>
      <c r="B30" s="540"/>
      <c r="C30" s="475"/>
      <c r="D30" s="475"/>
      <c r="E30" s="475"/>
      <c r="F30" s="475"/>
      <c r="G30" s="475"/>
      <c r="H30" s="475"/>
      <c r="I30" s="475"/>
      <c r="J30" s="541"/>
      <c r="K30" s="541"/>
      <c r="L30" s="541"/>
      <c r="M30" s="541"/>
      <c r="N30" s="541"/>
      <c r="O30" s="541"/>
      <c r="P30" s="541"/>
      <c r="Q30" s="475"/>
      <c r="R30" s="475"/>
      <c r="S30" s="475"/>
      <c r="T30" s="475"/>
      <c r="U30" s="541"/>
      <c r="V30" s="541"/>
      <c r="W30" s="541"/>
      <c r="X30" s="541"/>
      <c r="Y30" s="541"/>
      <c r="Z30" s="541"/>
      <c r="AA30" s="541"/>
      <c r="AB30" s="541"/>
      <c r="AC30" s="541"/>
      <c r="AD30" s="541"/>
    </row>
    <row r="31" spans="1:30" ht="15">
      <c r="A31" s="475"/>
      <c r="B31" s="540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</row>
    <row r="32" spans="1:30" ht="15">
      <c r="A32" s="475"/>
      <c r="B32" s="540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</row>
    <row r="33" spans="1:30" ht="15">
      <c r="A33" s="475"/>
      <c r="B33" s="540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</row>
    <row r="34" spans="1:30" ht="15.75">
      <c r="A34" s="475"/>
      <c r="B34" s="475"/>
      <c r="C34" s="475"/>
      <c r="D34" s="475"/>
      <c r="E34" s="475"/>
      <c r="F34" s="475"/>
      <c r="G34" s="475"/>
      <c r="H34" s="475"/>
      <c r="I34" s="475"/>
      <c r="J34" s="2051"/>
      <c r="K34" s="2051"/>
      <c r="L34" s="2051"/>
      <c r="M34" s="2051"/>
      <c r="N34" s="2051"/>
      <c r="O34" s="2051"/>
      <c r="P34" s="2051"/>
      <c r="Q34" s="475"/>
      <c r="R34" s="475"/>
      <c r="S34" s="475"/>
      <c r="T34" s="542"/>
      <c r="U34" s="542"/>
      <c r="V34" s="2051"/>
      <c r="W34" s="2051"/>
      <c r="X34" s="2051"/>
      <c r="Y34" s="2051"/>
      <c r="Z34" s="2051"/>
      <c r="AA34" s="2051"/>
      <c r="AB34" s="2051"/>
      <c r="AC34" s="2051"/>
      <c r="AD34" s="542"/>
    </row>
  </sheetData>
  <sheetProtection/>
  <mergeCells count="45">
    <mergeCell ref="A24:B24"/>
    <mergeCell ref="A26:F26"/>
    <mergeCell ref="A27:D27"/>
    <mergeCell ref="U15:V15"/>
    <mergeCell ref="W15:X15"/>
    <mergeCell ref="A15:A16"/>
    <mergeCell ref="B15:B16"/>
    <mergeCell ref="C15:D15"/>
    <mergeCell ref="E15:F15"/>
    <mergeCell ref="G15:H15"/>
    <mergeCell ref="I15:J15"/>
    <mergeCell ref="K15:L15"/>
    <mergeCell ref="A1:AD1"/>
    <mergeCell ref="A13:B13"/>
    <mergeCell ref="AC15:AD15"/>
    <mergeCell ref="Y15:Z15"/>
    <mergeCell ref="AA15:AB15"/>
    <mergeCell ref="AC4:AD4"/>
    <mergeCell ref="O4:P4"/>
    <mergeCell ref="Q4:R4"/>
    <mergeCell ref="S4:T4"/>
    <mergeCell ref="U4:V4"/>
    <mergeCell ref="Y4:Z4"/>
    <mergeCell ref="AA4:AB4"/>
    <mergeCell ref="W4:X4"/>
    <mergeCell ref="C2:AB2"/>
    <mergeCell ref="A3:F3"/>
    <mergeCell ref="A4:A5"/>
    <mergeCell ref="J34:P34"/>
    <mergeCell ref="V34:AC34"/>
    <mergeCell ref="O15:P15"/>
    <mergeCell ref="Q15:R15"/>
    <mergeCell ref="S15:T15"/>
    <mergeCell ref="M15:N15"/>
    <mergeCell ref="J28:P28"/>
    <mergeCell ref="U28:AD28"/>
    <mergeCell ref="J29:P29"/>
    <mergeCell ref="U29:AD29"/>
    <mergeCell ref="K4:L4"/>
    <mergeCell ref="M4:N4"/>
    <mergeCell ref="B4:B5"/>
    <mergeCell ref="C4:D4"/>
    <mergeCell ref="E4:F4"/>
    <mergeCell ref="G4:H4"/>
    <mergeCell ref="I4:J4"/>
  </mergeCells>
  <printOptions/>
  <pageMargins left="0.2" right="0.21" top="0.49" bottom="0.48" header="0.26" footer="0.3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2:K22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14" style="0" customWidth="1"/>
    <col min="4" max="4" width="11.3984375" style="0" customWidth="1"/>
    <col min="5" max="5" width="11.5" style="0" customWidth="1"/>
    <col min="6" max="6" width="11.3984375" style="0" customWidth="1"/>
    <col min="7" max="7" width="12" style="0" customWidth="1"/>
    <col min="8" max="8" width="10.19921875" style="0" customWidth="1"/>
    <col min="9" max="9" width="8.69921875" style="0" customWidth="1"/>
    <col min="10" max="10" width="11.3984375" style="0" customWidth="1"/>
    <col min="11" max="11" width="10.5" style="0" customWidth="1"/>
  </cols>
  <sheetData>
    <row r="2" spans="1:11" ht="18.75">
      <c r="A2" s="2024" t="s">
        <v>39</v>
      </c>
      <c r="B2" s="2024"/>
      <c r="C2" s="2024"/>
      <c r="D2" s="2024"/>
      <c r="E2" s="2024"/>
      <c r="F2" s="2024"/>
      <c r="G2" s="2024"/>
      <c r="H2" s="2024"/>
      <c r="I2" s="2024"/>
      <c r="J2" s="2024"/>
      <c r="K2" s="2024"/>
    </row>
    <row r="3" ht="21.75">
      <c r="A3" s="2"/>
    </row>
    <row r="4" spans="1:11" ht="15">
      <c r="A4" s="2064" t="s">
        <v>3</v>
      </c>
      <c r="B4" s="2072" t="s">
        <v>37</v>
      </c>
      <c r="C4" s="2064" t="s">
        <v>4</v>
      </c>
      <c r="D4" s="2064" t="s">
        <v>5</v>
      </c>
      <c r="E4" s="2064" t="s">
        <v>6</v>
      </c>
      <c r="F4" s="2064" t="s">
        <v>7</v>
      </c>
      <c r="G4" s="2064" t="s">
        <v>15</v>
      </c>
      <c r="H4" s="2064" t="s">
        <v>8</v>
      </c>
      <c r="I4" s="2064" t="s">
        <v>9</v>
      </c>
      <c r="J4" s="2064" t="s">
        <v>10</v>
      </c>
      <c r="K4" s="2064" t="s">
        <v>11</v>
      </c>
    </row>
    <row r="5" spans="1:11" ht="49.5" customHeight="1">
      <c r="A5" s="2065"/>
      <c r="B5" s="2073"/>
      <c r="C5" s="2065"/>
      <c r="D5" s="2065"/>
      <c r="E5" s="2065"/>
      <c r="F5" s="2065"/>
      <c r="G5" s="2065"/>
      <c r="H5" s="2065"/>
      <c r="I5" s="2065"/>
      <c r="J5" s="2065"/>
      <c r="K5" s="2065"/>
    </row>
    <row r="6" spans="1:11" ht="15">
      <c r="A6" s="2068">
        <v>1</v>
      </c>
      <c r="B6" s="2070" t="s">
        <v>91</v>
      </c>
      <c r="C6" s="2066">
        <v>0</v>
      </c>
      <c r="D6" s="2066">
        <v>12</v>
      </c>
      <c r="E6" s="2066">
        <v>21</v>
      </c>
      <c r="F6" s="2066">
        <v>63</v>
      </c>
      <c r="G6" s="2066">
        <v>118</v>
      </c>
      <c r="H6" s="2066">
        <v>0</v>
      </c>
      <c r="I6" s="2066">
        <v>0</v>
      </c>
      <c r="J6" s="2066">
        <v>0</v>
      </c>
      <c r="K6" s="2066">
        <v>118</v>
      </c>
    </row>
    <row r="7" spans="1:11" ht="15">
      <c r="A7" s="2069"/>
      <c r="B7" s="2071"/>
      <c r="C7" s="2067"/>
      <c r="D7" s="2067"/>
      <c r="E7" s="2067"/>
      <c r="F7" s="2067"/>
      <c r="G7" s="2067"/>
      <c r="H7" s="2067"/>
      <c r="I7" s="2067"/>
      <c r="J7" s="2067"/>
      <c r="K7" s="2067"/>
    </row>
    <row r="8" spans="1:11" ht="15">
      <c r="A8" s="2069">
        <v>2</v>
      </c>
      <c r="B8" s="2071" t="s">
        <v>100</v>
      </c>
      <c r="C8" s="2067">
        <v>15</v>
      </c>
      <c r="D8" s="2067">
        <v>29</v>
      </c>
      <c r="E8" s="2067">
        <v>84</v>
      </c>
      <c r="F8" s="2067">
        <v>184</v>
      </c>
      <c r="G8" s="2067">
        <v>401</v>
      </c>
      <c r="H8" s="2067">
        <v>0</v>
      </c>
      <c r="I8" s="2067">
        <v>7</v>
      </c>
      <c r="J8" s="2067">
        <v>0</v>
      </c>
      <c r="K8" s="2067">
        <v>203</v>
      </c>
    </row>
    <row r="9" spans="1:11" ht="15">
      <c r="A9" s="2069"/>
      <c r="B9" s="2071"/>
      <c r="C9" s="2067"/>
      <c r="D9" s="2067"/>
      <c r="E9" s="2067"/>
      <c r="F9" s="2067"/>
      <c r="G9" s="2067"/>
      <c r="H9" s="2067"/>
      <c r="I9" s="2067"/>
      <c r="J9" s="2067"/>
      <c r="K9" s="2067"/>
    </row>
    <row r="10" spans="1:11" ht="15">
      <c r="A10" s="2069">
        <v>3</v>
      </c>
      <c r="B10" s="2071" t="s">
        <v>93</v>
      </c>
      <c r="C10" s="2067">
        <v>4</v>
      </c>
      <c r="D10" s="2067">
        <v>4</v>
      </c>
      <c r="E10" s="2067">
        <v>17</v>
      </c>
      <c r="F10" s="2067">
        <v>70</v>
      </c>
      <c r="G10" s="2067">
        <v>387</v>
      </c>
      <c r="H10" s="2067">
        <v>0</v>
      </c>
      <c r="I10" s="2067">
        <v>1</v>
      </c>
      <c r="J10" s="2067">
        <v>0</v>
      </c>
      <c r="K10" s="2067">
        <v>79</v>
      </c>
    </row>
    <row r="11" spans="1:11" ht="15">
      <c r="A11" s="2069"/>
      <c r="B11" s="2071"/>
      <c r="C11" s="2067"/>
      <c r="D11" s="2067"/>
      <c r="E11" s="2067"/>
      <c r="F11" s="2067"/>
      <c r="G11" s="2067"/>
      <c r="H11" s="2067"/>
      <c r="I11" s="2067"/>
      <c r="J11" s="2067"/>
      <c r="K11" s="2067"/>
    </row>
    <row r="12" spans="1:11" ht="15">
      <c r="A12" s="2069">
        <v>4</v>
      </c>
      <c r="B12" s="2071" t="s">
        <v>94</v>
      </c>
      <c r="C12" s="2067">
        <v>9</v>
      </c>
      <c r="D12" s="2067">
        <v>35</v>
      </c>
      <c r="E12" s="2067">
        <v>77</v>
      </c>
      <c r="F12" s="2067">
        <v>217</v>
      </c>
      <c r="G12" s="2067">
        <v>572</v>
      </c>
      <c r="H12" s="2067">
        <v>0</v>
      </c>
      <c r="I12" s="2067">
        <v>14</v>
      </c>
      <c r="J12" s="2067">
        <v>0</v>
      </c>
      <c r="K12" s="2067">
        <v>228</v>
      </c>
    </row>
    <row r="13" spans="1:11" ht="15">
      <c r="A13" s="2069"/>
      <c r="B13" s="2071"/>
      <c r="C13" s="2067"/>
      <c r="D13" s="2067"/>
      <c r="E13" s="2067"/>
      <c r="F13" s="2067"/>
      <c r="G13" s="2067"/>
      <c r="H13" s="2067"/>
      <c r="I13" s="2067"/>
      <c r="J13" s="2067"/>
      <c r="K13" s="2067"/>
    </row>
    <row r="14" spans="1:11" ht="15">
      <c r="A14" s="2069">
        <v>5</v>
      </c>
      <c r="B14" s="2071" t="s">
        <v>95</v>
      </c>
      <c r="C14" s="2067">
        <v>3</v>
      </c>
      <c r="D14" s="2067">
        <v>12</v>
      </c>
      <c r="E14" s="2067">
        <v>70</v>
      </c>
      <c r="F14" s="2067">
        <v>224</v>
      </c>
      <c r="G14" s="2067">
        <v>420</v>
      </c>
      <c r="H14" s="2067">
        <v>0</v>
      </c>
      <c r="I14" s="2067">
        <v>7</v>
      </c>
      <c r="J14" s="2067">
        <v>0</v>
      </c>
      <c r="K14" s="2067">
        <v>142</v>
      </c>
    </row>
    <row r="15" spans="1:11" ht="15">
      <c r="A15" s="2069"/>
      <c r="B15" s="2071"/>
      <c r="C15" s="2067"/>
      <c r="D15" s="2067"/>
      <c r="E15" s="2067"/>
      <c r="F15" s="2067"/>
      <c r="G15" s="2067"/>
      <c r="H15" s="2067"/>
      <c r="I15" s="2067"/>
      <c r="J15" s="2067"/>
      <c r="K15" s="2067"/>
    </row>
    <row r="16" spans="1:11" ht="15">
      <c r="A16" s="2069">
        <v>6</v>
      </c>
      <c r="B16" s="2071" t="s">
        <v>38</v>
      </c>
      <c r="C16" s="2067">
        <v>10</v>
      </c>
      <c r="D16" s="2067">
        <v>47</v>
      </c>
      <c r="E16" s="2067">
        <v>164</v>
      </c>
      <c r="F16" s="2067">
        <v>472</v>
      </c>
      <c r="G16" s="2067">
        <v>844</v>
      </c>
      <c r="H16" s="2067">
        <v>0</v>
      </c>
      <c r="I16" s="2067">
        <v>33</v>
      </c>
      <c r="J16" s="2067">
        <v>0</v>
      </c>
      <c r="K16" s="2067">
        <v>298</v>
      </c>
    </row>
    <row r="17" spans="1:11" ht="15">
      <c r="A17" s="2079"/>
      <c r="B17" s="2080"/>
      <c r="C17" s="2074"/>
      <c r="D17" s="2074"/>
      <c r="E17" s="2074"/>
      <c r="F17" s="2074"/>
      <c r="G17" s="2074"/>
      <c r="H17" s="2074"/>
      <c r="I17" s="2074"/>
      <c r="J17" s="2074"/>
      <c r="K17" s="2074"/>
    </row>
    <row r="18" spans="1:11" ht="15">
      <c r="A18" s="2077"/>
      <c r="B18" s="1957" t="s">
        <v>101</v>
      </c>
      <c r="C18" s="2075">
        <v>41</v>
      </c>
      <c r="D18" s="2075">
        <v>139</v>
      </c>
      <c r="E18" s="2075">
        <v>433</v>
      </c>
      <c r="F18" s="2075">
        <v>1230</v>
      </c>
      <c r="G18" s="2075">
        <v>2742</v>
      </c>
      <c r="H18" s="2075">
        <v>0</v>
      </c>
      <c r="I18" s="2075">
        <v>62</v>
      </c>
      <c r="J18" s="2075">
        <v>0</v>
      </c>
      <c r="K18" s="2075">
        <v>1068</v>
      </c>
    </row>
    <row r="19" spans="1:11" ht="15">
      <c r="A19" s="2078"/>
      <c r="B19" s="2017"/>
      <c r="C19" s="2076"/>
      <c r="D19" s="2076"/>
      <c r="E19" s="2076"/>
      <c r="F19" s="2076"/>
      <c r="G19" s="2076"/>
      <c r="H19" s="2076"/>
      <c r="I19" s="2076"/>
      <c r="J19" s="2076"/>
      <c r="K19" s="2076"/>
    </row>
    <row r="20" spans="1:11" ht="18.75">
      <c r="A20" s="134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8.75">
      <c r="A21" s="135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</sheetData>
  <sheetProtection/>
  <mergeCells count="89"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  <mergeCell ref="A14:A15"/>
    <mergeCell ref="C18:C19"/>
    <mergeCell ref="F14:F15"/>
    <mergeCell ref="G14:G15"/>
    <mergeCell ref="B14:B15"/>
    <mergeCell ref="C14:C15"/>
    <mergeCell ref="D14:D15"/>
    <mergeCell ref="E14:E15"/>
    <mergeCell ref="A18:A19"/>
    <mergeCell ref="B18:B19"/>
    <mergeCell ref="D18:D19"/>
    <mergeCell ref="E18:E19"/>
    <mergeCell ref="K16:K17"/>
    <mergeCell ref="F18:F19"/>
    <mergeCell ref="C16:C17"/>
    <mergeCell ref="D16:D17"/>
    <mergeCell ref="G18:G19"/>
    <mergeCell ref="E16:E17"/>
    <mergeCell ref="G16:G17"/>
    <mergeCell ref="F10:F11"/>
    <mergeCell ref="G10:G11"/>
    <mergeCell ref="H12:H13"/>
    <mergeCell ref="I12:I13"/>
    <mergeCell ref="J12:J13"/>
    <mergeCell ref="H14:H15"/>
    <mergeCell ref="J16:J17"/>
    <mergeCell ref="H16:H17"/>
    <mergeCell ref="F12:F13"/>
    <mergeCell ref="I14:I15"/>
    <mergeCell ref="J14:J15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8:A9"/>
    <mergeCell ref="B8:B9"/>
    <mergeCell ref="C8:C9"/>
    <mergeCell ref="H6:H7"/>
    <mergeCell ref="D8:D9"/>
    <mergeCell ref="H8:H9"/>
    <mergeCell ref="G6:G7"/>
    <mergeCell ref="E8:E9"/>
    <mergeCell ref="F8:F9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</mergeCells>
  <printOptions/>
  <pageMargins left="0.58" right="0.56" top="0.56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2:AD35"/>
  <sheetViews>
    <sheetView zoomScale="110" zoomScaleNormal="110" zoomScalePageLayoutView="0" workbookViewId="0" topLeftCell="A1">
      <selection activeCell="A2" sqref="A2:AD2"/>
    </sheetView>
  </sheetViews>
  <sheetFormatPr defaultColWidth="8.796875" defaultRowHeight="15"/>
  <cols>
    <col min="1" max="1" width="3.09765625" style="28" customWidth="1"/>
    <col min="2" max="2" width="16.09765625" style="28" customWidth="1"/>
    <col min="3" max="3" width="4.69921875" style="28" customWidth="1"/>
    <col min="4" max="4" width="4.19921875" style="28" customWidth="1"/>
    <col min="5" max="5" width="3.69921875" style="28" customWidth="1"/>
    <col min="6" max="6" width="4.19921875" style="28" customWidth="1"/>
    <col min="7" max="7" width="4" style="28" customWidth="1"/>
    <col min="8" max="8" width="4.19921875" style="28" customWidth="1"/>
    <col min="9" max="9" width="3.5" style="28" customWidth="1"/>
    <col min="10" max="10" width="4" style="28" customWidth="1"/>
    <col min="11" max="11" width="5.8984375" style="28" customWidth="1"/>
    <col min="12" max="12" width="3.5" style="28" customWidth="1"/>
    <col min="13" max="13" width="3.3984375" style="28" customWidth="1"/>
    <col min="14" max="14" width="3.5" style="28" customWidth="1"/>
    <col min="15" max="15" width="7" style="28" customWidth="1"/>
    <col min="16" max="17" width="3.19921875" style="28" customWidth="1"/>
    <col min="18" max="18" width="4.19921875" style="28" customWidth="1"/>
    <col min="19" max="19" width="5.8984375" style="28" customWidth="1"/>
    <col min="20" max="20" width="3.19921875" style="28" customWidth="1"/>
    <col min="21" max="21" width="3.5" style="28" customWidth="1"/>
    <col min="22" max="22" width="3.3984375" style="28" customWidth="1"/>
    <col min="23" max="23" width="3.8984375" style="28" customWidth="1"/>
    <col min="24" max="24" width="3.3984375" style="28" customWidth="1"/>
    <col min="25" max="25" width="6.59765625" style="28" customWidth="1"/>
    <col min="26" max="26" width="3.5" style="28" customWidth="1"/>
    <col min="27" max="27" width="3.3984375" style="28" customWidth="1"/>
    <col min="28" max="28" width="3.8984375" style="28" customWidth="1"/>
    <col min="29" max="30" width="3.69921875" style="28" customWidth="1"/>
    <col min="31" max="31" width="9" style="28" customWidth="1"/>
    <col min="32" max="16384" width="9" style="1732" customWidth="1"/>
  </cols>
  <sheetData>
    <row r="1" ht="3.75" customHeight="1"/>
    <row r="2" spans="1:30" ht="44.25" customHeight="1">
      <c r="A2" s="2088" t="s">
        <v>939</v>
      </c>
      <c r="B2" s="2088"/>
      <c r="C2" s="2088"/>
      <c r="D2" s="2088"/>
      <c r="E2" s="2088"/>
      <c r="F2" s="2088"/>
      <c r="G2" s="2088"/>
      <c r="H2" s="2088"/>
      <c r="I2" s="2088"/>
      <c r="J2" s="2088"/>
      <c r="K2" s="2088"/>
      <c r="L2" s="2088"/>
      <c r="M2" s="2088"/>
      <c r="N2" s="2088"/>
      <c r="O2" s="2088"/>
      <c r="P2" s="2088"/>
      <c r="Q2" s="2088"/>
      <c r="R2" s="2088"/>
      <c r="S2" s="2088"/>
      <c r="T2" s="2088"/>
      <c r="U2" s="2088"/>
      <c r="V2" s="2088"/>
      <c r="W2" s="2088"/>
      <c r="X2" s="2088"/>
      <c r="Y2" s="2088"/>
      <c r="Z2" s="2088"/>
      <c r="AA2" s="2088"/>
      <c r="AB2" s="2088"/>
      <c r="AC2" s="2088"/>
      <c r="AD2" s="2088"/>
    </row>
    <row r="3" spans="1:30" ht="53.25" customHeight="1">
      <c r="A3" s="2081" t="s">
        <v>14</v>
      </c>
      <c r="B3" s="2081" t="s">
        <v>167</v>
      </c>
      <c r="C3" s="2081" t="s">
        <v>168</v>
      </c>
      <c r="D3" s="2081"/>
      <c r="E3" s="2086" t="s">
        <v>169</v>
      </c>
      <c r="F3" s="2086"/>
      <c r="G3" s="2081" t="s">
        <v>170</v>
      </c>
      <c r="H3" s="2081"/>
      <c r="I3" s="2081" t="s">
        <v>171</v>
      </c>
      <c r="J3" s="2081"/>
      <c r="K3" s="2081" t="s">
        <v>172</v>
      </c>
      <c r="L3" s="2081"/>
      <c r="M3" s="2081" t="s">
        <v>173</v>
      </c>
      <c r="N3" s="2081"/>
      <c r="O3" s="2081" t="s">
        <v>288</v>
      </c>
      <c r="P3" s="2081"/>
      <c r="Q3" s="2081" t="s">
        <v>801</v>
      </c>
      <c r="R3" s="2081"/>
      <c r="S3" s="2081" t="s">
        <v>800</v>
      </c>
      <c r="T3" s="2081"/>
      <c r="U3" s="2081" t="s">
        <v>176</v>
      </c>
      <c r="V3" s="2081"/>
      <c r="W3" s="2081" t="s">
        <v>177</v>
      </c>
      <c r="X3" s="2081"/>
      <c r="Y3" s="2081" t="s">
        <v>178</v>
      </c>
      <c r="Z3" s="2081"/>
      <c r="AA3" s="2081" t="s">
        <v>179</v>
      </c>
      <c r="AB3" s="2081"/>
      <c r="AC3" s="2081" t="s">
        <v>180</v>
      </c>
      <c r="AD3" s="2081"/>
    </row>
    <row r="4" spans="1:30" ht="14.25" customHeight="1">
      <c r="A4" s="2081"/>
      <c r="B4" s="2081"/>
      <c r="C4" s="1748" t="s">
        <v>181</v>
      </c>
      <c r="D4" s="1748" t="s">
        <v>182</v>
      </c>
      <c r="E4" s="1748" t="s">
        <v>181</v>
      </c>
      <c r="F4" s="1748" t="s">
        <v>182</v>
      </c>
      <c r="G4" s="1748" t="s">
        <v>181</v>
      </c>
      <c r="H4" s="1748" t="s">
        <v>182</v>
      </c>
      <c r="I4" s="1748" t="s">
        <v>181</v>
      </c>
      <c r="J4" s="1748" t="s">
        <v>182</v>
      </c>
      <c r="K4" s="1748" t="s">
        <v>181</v>
      </c>
      <c r="L4" s="1748" t="s">
        <v>182</v>
      </c>
      <c r="M4" s="1748" t="s">
        <v>181</v>
      </c>
      <c r="N4" s="1748" t="s">
        <v>182</v>
      </c>
      <c r="O4" s="1748" t="s">
        <v>181</v>
      </c>
      <c r="P4" s="1748" t="s">
        <v>182</v>
      </c>
      <c r="Q4" s="1748" t="s">
        <v>181</v>
      </c>
      <c r="R4" s="1748" t="s">
        <v>182</v>
      </c>
      <c r="S4" s="1748" t="s">
        <v>181</v>
      </c>
      <c r="T4" s="1748" t="s">
        <v>182</v>
      </c>
      <c r="U4" s="1748" t="s">
        <v>181</v>
      </c>
      <c r="V4" s="1748" t="s">
        <v>182</v>
      </c>
      <c r="W4" s="1748" t="s">
        <v>181</v>
      </c>
      <c r="X4" s="1748" t="s">
        <v>182</v>
      </c>
      <c r="Y4" s="1748" t="s">
        <v>181</v>
      </c>
      <c r="Z4" s="1748" t="s">
        <v>182</v>
      </c>
      <c r="AA4" s="1748" t="s">
        <v>181</v>
      </c>
      <c r="AB4" s="1748" t="s">
        <v>182</v>
      </c>
      <c r="AC4" s="1748" t="s">
        <v>181</v>
      </c>
      <c r="AD4" s="1748" t="s">
        <v>182</v>
      </c>
    </row>
    <row r="5" spans="1:30" ht="18.75" customHeight="1">
      <c r="A5" s="1745">
        <v>1</v>
      </c>
      <c r="B5" s="1739" t="s">
        <v>160</v>
      </c>
      <c r="C5" s="1740">
        <v>0</v>
      </c>
      <c r="D5" s="1740">
        <v>0</v>
      </c>
      <c r="E5" s="1740">
        <v>0</v>
      </c>
      <c r="F5" s="1740">
        <v>0</v>
      </c>
      <c r="G5" s="1740">
        <v>0</v>
      </c>
      <c r="H5" s="1740">
        <v>0</v>
      </c>
      <c r="I5" s="1740">
        <v>0</v>
      </c>
      <c r="J5" s="1741">
        <v>0</v>
      </c>
      <c r="K5" s="1742">
        <v>56</v>
      </c>
      <c r="L5" s="1741">
        <v>0</v>
      </c>
      <c r="M5" s="1741">
        <v>0</v>
      </c>
      <c r="N5" s="1740">
        <v>0</v>
      </c>
      <c r="O5" s="1740">
        <v>0</v>
      </c>
      <c r="P5" s="1740">
        <v>0</v>
      </c>
      <c r="Q5" s="1740">
        <v>0</v>
      </c>
      <c r="R5" s="1740">
        <v>0</v>
      </c>
      <c r="S5" s="1740">
        <v>0</v>
      </c>
      <c r="T5" s="1740">
        <v>0</v>
      </c>
      <c r="U5" s="1740">
        <v>0</v>
      </c>
      <c r="V5" s="1740">
        <v>0</v>
      </c>
      <c r="W5" s="1740">
        <v>0</v>
      </c>
      <c r="X5" s="1740">
        <v>0</v>
      </c>
      <c r="Y5" s="1740">
        <v>49</v>
      </c>
      <c r="Z5" s="1740">
        <v>0</v>
      </c>
      <c r="AA5" s="1740">
        <v>0</v>
      </c>
      <c r="AB5" s="1740">
        <v>0</v>
      </c>
      <c r="AC5" s="1740">
        <v>0</v>
      </c>
      <c r="AD5" s="1740">
        <v>0</v>
      </c>
    </row>
    <row r="6" spans="1:30" ht="18.75" customHeight="1">
      <c r="A6" s="1746">
        <v>2</v>
      </c>
      <c r="B6" s="1743" t="s">
        <v>28</v>
      </c>
      <c r="C6" s="1740">
        <v>0</v>
      </c>
      <c r="D6" s="1740">
        <v>0</v>
      </c>
      <c r="E6" s="1740">
        <v>0</v>
      </c>
      <c r="F6" s="1740">
        <v>0</v>
      </c>
      <c r="G6" s="1740">
        <v>0</v>
      </c>
      <c r="H6" s="1740">
        <v>0</v>
      </c>
      <c r="I6" s="1741">
        <v>0</v>
      </c>
      <c r="J6" s="1741">
        <v>0</v>
      </c>
      <c r="K6" s="1742">
        <v>94</v>
      </c>
      <c r="L6" s="1741">
        <v>0</v>
      </c>
      <c r="M6" s="1741">
        <v>0</v>
      </c>
      <c r="N6" s="1740">
        <v>0</v>
      </c>
      <c r="O6" s="1740">
        <v>0</v>
      </c>
      <c r="P6" s="1740">
        <v>0</v>
      </c>
      <c r="Q6" s="1740">
        <v>0</v>
      </c>
      <c r="R6" s="1740">
        <v>0</v>
      </c>
      <c r="S6" s="1740">
        <v>0</v>
      </c>
      <c r="T6" s="1740">
        <v>0</v>
      </c>
      <c r="U6" s="1740">
        <v>0</v>
      </c>
      <c r="V6" s="1740">
        <v>0</v>
      </c>
      <c r="W6" s="1740">
        <v>0</v>
      </c>
      <c r="X6" s="1740">
        <v>0</v>
      </c>
      <c r="Y6" s="1740">
        <v>18</v>
      </c>
      <c r="Z6" s="1740">
        <v>0</v>
      </c>
      <c r="AA6" s="1740">
        <v>0</v>
      </c>
      <c r="AB6" s="1740">
        <v>0</v>
      </c>
      <c r="AC6" s="1740">
        <v>0</v>
      </c>
      <c r="AD6" s="1740">
        <v>0</v>
      </c>
    </row>
    <row r="7" spans="1:30" ht="18.75" customHeight="1">
      <c r="A7" s="1746">
        <v>3</v>
      </c>
      <c r="B7" s="1743" t="s">
        <v>105</v>
      </c>
      <c r="C7" s="1740">
        <v>0</v>
      </c>
      <c r="D7" s="1740">
        <v>0</v>
      </c>
      <c r="E7" s="1740">
        <v>0</v>
      </c>
      <c r="F7" s="1740">
        <v>0</v>
      </c>
      <c r="G7" s="1740">
        <v>0</v>
      </c>
      <c r="H7" s="1740">
        <v>0</v>
      </c>
      <c r="I7" s="1743">
        <v>5</v>
      </c>
      <c r="J7" s="1741">
        <v>0</v>
      </c>
      <c r="K7" s="1742">
        <v>222</v>
      </c>
      <c r="L7" s="1741">
        <v>0</v>
      </c>
      <c r="M7" s="1741">
        <v>0</v>
      </c>
      <c r="N7" s="1740">
        <v>0</v>
      </c>
      <c r="O7" s="1740">
        <v>0</v>
      </c>
      <c r="P7" s="1740">
        <v>0</v>
      </c>
      <c r="Q7" s="1740">
        <v>0</v>
      </c>
      <c r="R7" s="1740">
        <v>0</v>
      </c>
      <c r="S7" s="1740">
        <v>1</v>
      </c>
      <c r="T7" s="1740">
        <v>0</v>
      </c>
      <c r="U7" s="1740">
        <v>0</v>
      </c>
      <c r="V7" s="1740">
        <v>0</v>
      </c>
      <c r="W7" s="1740">
        <v>0</v>
      </c>
      <c r="X7" s="1740">
        <v>0</v>
      </c>
      <c r="Y7" s="1740">
        <v>4</v>
      </c>
      <c r="Z7" s="1740">
        <v>0</v>
      </c>
      <c r="AA7" s="1740">
        <v>0</v>
      </c>
      <c r="AB7" s="1740">
        <v>0</v>
      </c>
      <c r="AC7" s="1740">
        <v>0</v>
      </c>
      <c r="AD7" s="1740">
        <v>0</v>
      </c>
    </row>
    <row r="8" spans="1:30" ht="18.75" customHeight="1">
      <c r="A8" s="1746">
        <v>4</v>
      </c>
      <c r="B8" s="1743" t="s">
        <v>56</v>
      </c>
      <c r="C8" s="1740">
        <v>0</v>
      </c>
      <c r="D8" s="1740">
        <v>0</v>
      </c>
      <c r="E8" s="1740">
        <v>0</v>
      </c>
      <c r="F8" s="1740">
        <v>0</v>
      </c>
      <c r="G8" s="1740">
        <v>0</v>
      </c>
      <c r="H8" s="1740">
        <v>0</v>
      </c>
      <c r="I8" s="1740">
        <v>0</v>
      </c>
      <c r="J8" s="1741">
        <v>0</v>
      </c>
      <c r="K8" s="1742">
        <v>7</v>
      </c>
      <c r="L8" s="1741">
        <v>0</v>
      </c>
      <c r="M8" s="1741">
        <v>0</v>
      </c>
      <c r="N8" s="1740">
        <v>0</v>
      </c>
      <c r="O8" s="1740">
        <v>0</v>
      </c>
      <c r="P8" s="1740">
        <v>0</v>
      </c>
      <c r="Q8" s="1740">
        <v>0</v>
      </c>
      <c r="R8" s="1740">
        <v>0</v>
      </c>
      <c r="S8" s="1740">
        <v>0</v>
      </c>
      <c r="T8" s="1740">
        <v>0</v>
      </c>
      <c r="U8" s="1740">
        <v>0</v>
      </c>
      <c r="V8" s="1740">
        <v>0</v>
      </c>
      <c r="W8" s="1740">
        <v>0</v>
      </c>
      <c r="X8" s="1740">
        <v>0</v>
      </c>
      <c r="Y8" s="1740">
        <v>7</v>
      </c>
      <c r="Z8" s="1740">
        <v>0</v>
      </c>
      <c r="AA8" s="1740">
        <v>0</v>
      </c>
      <c r="AB8" s="1740">
        <v>0</v>
      </c>
      <c r="AC8" s="1740">
        <v>0</v>
      </c>
      <c r="AD8" s="1740">
        <v>0</v>
      </c>
    </row>
    <row r="9" spans="1:30" ht="18.75" customHeight="1">
      <c r="A9" s="1746">
        <v>5</v>
      </c>
      <c r="B9" s="1743" t="s">
        <v>155</v>
      </c>
      <c r="C9" s="1740">
        <v>0</v>
      </c>
      <c r="D9" s="1740">
        <v>0</v>
      </c>
      <c r="E9" s="1740">
        <v>0</v>
      </c>
      <c r="F9" s="1740">
        <v>0</v>
      </c>
      <c r="G9" s="1740">
        <v>0</v>
      </c>
      <c r="H9" s="1740">
        <v>0</v>
      </c>
      <c r="I9" s="1740">
        <v>0</v>
      </c>
      <c r="J9" s="1741">
        <v>0</v>
      </c>
      <c r="K9" s="1742">
        <v>287</v>
      </c>
      <c r="L9" s="1741">
        <v>0</v>
      </c>
      <c r="M9" s="1741">
        <v>0</v>
      </c>
      <c r="N9" s="1740">
        <v>0</v>
      </c>
      <c r="O9" s="1740">
        <v>1</v>
      </c>
      <c r="P9" s="1740">
        <v>0</v>
      </c>
      <c r="Q9" s="1740">
        <v>0</v>
      </c>
      <c r="R9" s="1740">
        <v>0</v>
      </c>
      <c r="S9" s="1741">
        <v>1</v>
      </c>
      <c r="T9" s="1740">
        <v>0</v>
      </c>
      <c r="U9" s="1740">
        <v>0</v>
      </c>
      <c r="V9" s="1740">
        <v>0</v>
      </c>
      <c r="W9" s="1740">
        <v>0</v>
      </c>
      <c r="X9" s="1740">
        <v>0</v>
      </c>
      <c r="Y9" s="1740">
        <v>187</v>
      </c>
      <c r="Z9" s="1740">
        <v>0</v>
      </c>
      <c r="AA9" s="1740">
        <v>0</v>
      </c>
      <c r="AB9" s="1740">
        <v>0</v>
      </c>
      <c r="AC9" s="1740">
        <v>0</v>
      </c>
      <c r="AD9" s="1740">
        <v>0</v>
      </c>
    </row>
    <row r="10" spans="1:30" ht="18.75" customHeight="1">
      <c r="A10" s="1746">
        <v>6</v>
      </c>
      <c r="B10" s="1743" t="s">
        <v>54</v>
      </c>
      <c r="C10" s="1740">
        <v>0</v>
      </c>
      <c r="D10" s="1740">
        <v>0</v>
      </c>
      <c r="E10" s="1740">
        <v>0</v>
      </c>
      <c r="F10" s="1740">
        <v>0</v>
      </c>
      <c r="G10" s="1740">
        <v>3</v>
      </c>
      <c r="H10" s="1740">
        <v>0</v>
      </c>
      <c r="I10" s="1740">
        <v>3</v>
      </c>
      <c r="J10" s="1741">
        <v>0</v>
      </c>
      <c r="K10" s="1742">
        <v>305</v>
      </c>
      <c r="L10" s="1741">
        <v>0</v>
      </c>
      <c r="M10" s="1741">
        <v>0</v>
      </c>
      <c r="N10" s="1740">
        <v>0</v>
      </c>
      <c r="O10" s="1740">
        <v>1</v>
      </c>
      <c r="P10" s="1740">
        <v>0</v>
      </c>
      <c r="Q10" s="1740">
        <v>0</v>
      </c>
      <c r="R10" s="1740">
        <v>0</v>
      </c>
      <c r="S10" s="1740">
        <v>1</v>
      </c>
      <c r="T10" s="1740">
        <v>0</v>
      </c>
      <c r="U10" s="1740">
        <v>0</v>
      </c>
      <c r="V10" s="1740">
        <v>0</v>
      </c>
      <c r="W10" s="1740">
        <v>0</v>
      </c>
      <c r="X10" s="1740">
        <v>0</v>
      </c>
      <c r="Y10" s="1740">
        <v>32</v>
      </c>
      <c r="Z10" s="1740">
        <v>0</v>
      </c>
      <c r="AA10" s="1740">
        <v>0</v>
      </c>
      <c r="AB10" s="1740">
        <v>0</v>
      </c>
      <c r="AC10" s="1740">
        <v>0</v>
      </c>
      <c r="AD10" s="1740">
        <v>0</v>
      </c>
    </row>
    <row r="11" spans="1:30" ht="18.75" customHeight="1">
      <c r="A11" s="1747">
        <v>7</v>
      </c>
      <c r="B11" s="1744" t="s">
        <v>197</v>
      </c>
      <c r="C11" s="1740">
        <v>0</v>
      </c>
      <c r="D11" s="1740">
        <v>0</v>
      </c>
      <c r="E11" s="1740">
        <v>0</v>
      </c>
      <c r="F11" s="1740">
        <v>0</v>
      </c>
      <c r="G11" s="1740">
        <v>0</v>
      </c>
      <c r="H11" s="1740">
        <v>0</v>
      </c>
      <c r="I11" s="1740">
        <v>0</v>
      </c>
      <c r="J11" s="1740">
        <v>0</v>
      </c>
      <c r="K11" s="1741">
        <v>19</v>
      </c>
      <c r="L11" s="1741">
        <v>0</v>
      </c>
      <c r="M11" s="1741">
        <v>0</v>
      </c>
      <c r="N11" s="1740">
        <v>0</v>
      </c>
      <c r="O11" s="1740">
        <v>3</v>
      </c>
      <c r="P11" s="1740">
        <v>0</v>
      </c>
      <c r="Q11" s="1740">
        <v>0</v>
      </c>
      <c r="R11" s="1740">
        <v>0</v>
      </c>
      <c r="S11" s="1740">
        <v>0</v>
      </c>
      <c r="T11" s="1740">
        <v>0</v>
      </c>
      <c r="U11" s="1740">
        <v>0</v>
      </c>
      <c r="V11" s="1740">
        <v>0</v>
      </c>
      <c r="W11" s="1740">
        <v>0</v>
      </c>
      <c r="X11" s="1740">
        <v>0</v>
      </c>
      <c r="Y11" s="1740">
        <v>54</v>
      </c>
      <c r="Z11" s="1740">
        <v>0</v>
      </c>
      <c r="AA11" s="1740">
        <v>0</v>
      </c>
      <c r="AB11" s="1740">
        <v>0</v>
      </c>
      <c r="AC11" s="1740">
        <v>0</v>
      </c>
      <c r="AD11" s="1740">
        <v>0</v>
      </c>
    </row>
    <row r="12" spans="1:30" s="27" customFormat="1" ht="18.75" customHeight="1">
      <c r="A12" s="2084" t="s">
        <v>478</v>
      </c>
      <c r="B12" s="2085"/>
      <c r="C12" s="1733">
        <f>SUM(C5:C11)</f>
        <v>0</v>
      </c>
      <c r="D12" s="1733">
        <f aca="true" t="shared" si="0" ref="D12:AD12">SUM(D5:D11)</f>
        <v>0</v>
      </c>
      <c r="E12" s="1733">
        <f t="shared" si="0"/>
        <v>0</v>
      </c>
      <c r="F12" s="1733">
        <f t="shared" si="0"/>
        <v>0</v>
      </c>
      <c r="G12" s="1733">
        <f t="shared" si="0"/>
        <v>3</v>
      </c>
      <c r="H12" s="1733">
        <f t="shared" si="0"/>
        <v>0</v>
      </c>
      <c r="I12" s="1733">
        <f t="shared" si="0"/>
        <v>8</v>
      </c>
      <c r="J12" s="1733">
        <f t="shared" si="0"/>
        <v>0</v>
      </c>
      <c r="K12" s="1733">
        <f t="shared" si="0"/>
        <v>990</v>
      </c>
      <c r="L12" s="1733">
        <f t="shared" si="0"/>
        <v>0</v>
      </c>
      <c r="M12" s="1733">
        <f t="shared" si="0"/>
        <v>0</v>
      </c>
      <c r="N12" s="1733">
        <f t="shared" si="0"/>
        <v>0</v>
      </c>
      <c r="O12" s="1733">
        <f t="shared" si="0"/>
        <v>5</v>
      </c>
      <c r="P12" s="1733">
        <f t="shared" si="0"/>
        <v>0</v>
      </c>
      <c r="Q12" s="1733">
        <f t="shared" si="0"/>
        <v>0</v>
      </c>
      <c r="R12" s="1733">
        <f t="shared" si="0"/>
        <v>0</v>
      </c>
      <c r="S12" s="1733">
        <f t="shared" si="0"/>
        <v>3</v>
      </c>
      <c r="T12" s="1733">
        <f t="shared" si="0"/>
        <v>0</v>
      </c>
      <c r="U12" s="1733">
        <f t="shared" si="0"/>
        <v>0</v>
      </c>
      <c r="V12" s="1733">
        <f t="shared" si="0"/>
        <v>0</v>
      </c>
      <c r="W12" s="1733">
        <f t="shared" si="0"/>
        <v>0</v>
      </c>
      <c r="X12" s="1733">
        <f t="shared" si="0"/>
        <v>0</v>
      </c>
      <c r="Y12" s="1733">
        <f t="shared" si="0"/>
        <v>351</v>
      </c>
      <c r="Z12" s="1733">
        <f t="shared" si="0"/>
        <v>0</v>
      </c>
      <c r="AA12" s="1733">
        <f t="shared" si="0"/>
        <v>0</v>
      </c>
      <c r="AB12" s="1733">
        <f t="shared" si="0"/>
        <v>0</v>
      </c>
      <c r="AC12" s="1733">
        <f t="shared" si="0"/>
        <v>0</v>
      </c>
      <c r="AD12" s="1733">
        <f t="shared" si="0"/>
        <v>0</v>
      </c>
    </row>
    <row r="13" spans="1:30" ht="16.5" customHeight="1">
      <c r="A13" s="1734"/>
      <c r="B13" s="1735"/>
      <c r="C13" s="1735"/>
      <c r="D13" s="1735"/>
      <c r="E13" s="1735"/>
      <c r="F13" s="1735"/>
      <c r="G13" s="1735"/>
      <c r="H13" s="1735"/>
      <c r="I13" s="1735"/>
      <c r="J13" s="1735"/>
      <c r="K13" s="1735"/>
      <c r="L13" s="1735"/>
      <c r="M13" s="1735"/>
      <c r="N13" s="1735"/>
      <c r="O13" s="1735"/>
      <c r="P13" s="1735"/>
      <c r="Q13" s="1735"/>
      <c r="R13" s="1735"/>
      <c r="S13" s="1735"/>
      <c r="T13" s="1735"/>
      <c r="U13" s="1735"/>
      <c r="V13" s="1735"/>
      <c r="W13" s="1735"/>
      <c r="X13" s="1735"/>
      <c r="Y13" s="1735"/>
      <c r="Z13" s="1735"/>
      <c r="AA13" s="1735"/>
      <c r="AB13" s="1735"/>
      <c r="AC13" s="1735"/>
      <c r="AD13" s="1735"/>
    </row>
    <row r="14" spans="1:30" ht="58.5" customHeight="1">
      <c r="A14" s="2082" t="s">
        <v>14</v>
      </c>
      <c r="B14" s="2081" t="s">
        <v>167</v>
      </c>
      <c r="C14" s="2081" t="s">
        <v>813</v>
      </c>
      <c r="D14" s="2081"/>
      <c r="E14" s="2081" t="s">
        <v>812</v>
      </c>
      <c r="F14" s="2081"/>
      <c r="G14" s="2081" t="s">
        <v>174</v>
      </c>
      <c r="H14" s="2081"/>
      <c r="I14" s="2081" t="s">
        <v>187</v>
      </c>
      <c r="J14" s="2081"/>
      <c r="K14" s="2081" t="s">
        <v>188</v>
      </c>
      <c r="L14" s="2081"/>
      <c r="M14" s="2081" t="s">
        <v>450</v>
      </c>
      <c r="N14" s="2081"/>
      <c r="O14" s="2081" t="s">
        <v>189</v>
      </c>
      <c r="P14" s="2081"/>
      <c r="Q14" s="2081" t="s">
        <v>190</v>
      </c>
      <c r="R14" s="2081"/>
      <c r="S14" s="2081" t="s">
        <v>191</v>
      </c>
      <c r="T14" s="2081"/>
      <c r="U14" s="2081" t="s">
        <v>192</v>
      </c>
      <c r="V14" s="2081"/>
      <c r="W14" s="2081" t="s">
        <v>193</v>
      </c>
      <c r="X14" s="2081"/>
      <c r="Y14" s="2081" t="s">
        <v>614</v>
      </c>
      <c r="Z14" s="2081"/>
      <c r="AA14" s="2081" t="s">
        <v>194</v>
      </c>
      <c r="AB14" s="2081"/>
      <c r="AC14" s="2081" t="s">
        <v>196</v>
      </c>
      <c r="AD14" s="2081"/>
    </row>
    <row r="15" spans="1:30" ht="14.25" customHeight="1">
      <c r="A15" s="2083"/>
      <c r="B15" s="2081"/>
      <c r="C15" s="1748" t="s">
        <v>181</v>
      </c>
      <c r="D15" s="1748" t="s">
        <v>182</v>
      </c>
      <c r="E15" s="1748" t="s">
        <v>181</v>
      </c>
      <c r="F15" s="1748" t="s">
        <v>182</v>
      </c>
      <c r="G15" s="1748" t="s">
        <v>181</v>
      </c>
      <c r="H15" s="1748" t="s">
        <v>182</v>
      </c>
      <c r="I15" s="1748" t="s">
        <v>181</v>
      </c>
      <c r="J15" s="1748" t="s">
        <v>182</v>
      </c>
      <c r="K15" s="1748" t="s">
        <v>181</v>
      </c>
      <c r="L15" s="1748" t="s">
        <v>182</v>
      </c>
      <c r="M15" s="1748" t="s">
        <v>181</v>
      </c>
      <c r="N15" s="1748" t="s">
        <v>182</v>
      </c>
      <c r="O15" s="1748" t="s">
        <v>181</v>
      </c>
      <c r="P15" s="1748" t="s">
        <v>182</v>
      </c>
      <c r="Q15" s="1748" t="s">
        <v>181</v>
      </c>
      <c r="R15" s="1748" t="s">
        <v>182</v>
      </c>
      <c r="S15" s="1748" t="s">
        <v>181</v>
      </c>
      <c r="T15" s="1748" t="s">
        <v>182</v>
      </c>
      <c r="U15" s="1748" t="s">
        <v>181</v>
      </c>
      <c r="V15" s="1748" t="s">
        <v>182</v>
      </c>
      <c r="W15" s="1748" t="s">
        <v>181</v>
      </c>
      <c r="X15" s="1748" t="s">
        <v>182</v>
      </c>
      <c r="Y15" s="1748" t="s">
        <v>181</v>
      </c>
      <c r="Z15" s="1748" t="s">
        <v>182</v>
      </c>
      <c r="AA15" s="1748" t="s">
        <v>181</v>
      </c>
      <c r="AB15" s="1748" t="s">
        <v>182</v>
      </c>
      <c r="AC15" s="1748" t="s">
        <v>181</v>
      </c>
      <c r="AD15" s="1748" t="s">
        <v>182</v>
      </c>
    </row>
    <row r="16" spans="1:30" ht="20.25" customHeight="1">
      <c r="A16" s="1745">
        <v>1</v>
      </c>
      <c r="B16" s="1739" t="s">
        <v>160</v>
      </c>
      <c r="C16" s="1740">
        <v>0</v>
      </c>
      <c r="D16" s="1740">
        <v>0</v>
      </c>
      <c r="E16" s="1740">
        <v>0</v>
      </c>
      <c r="F16" s="1740">
        <v>0</v>
      </c>
      <c r="G16" s="1740">
        <v>0</v>
      </c>
      <c r="H16" s="1740">
        <v>0</v>
      </c>
      <c r="I16" s="1740">
        <v>0</v>
      </c>
      <c r="J16" s="1740">
        <v>0</v>
      </c>
      <c r="K16" s="1740">
        <v>0</v>
      </c>
      <c r="L16" s="1740">
        <v>0</v>
      </c>
      <c r="M16" s="1740">
        <v>0</v>
      </c>
      <c r="N16" s="1740">
        <v>0</v>
      </c>
      <c r="O16" s="1749">
        <v>108</v>
      </c>
      <c r="P16" s="1740">
        <v>0</v>
      </c>
      <c r="Q16" s="1740">
        <v>0</v>
      </c>
      <c r="R16" s="1740">
        <v>0</v>
      </c>
      <c r="S16" s="1750">
        <v>42</v>
      </c>
      <c r="T16" s="1740">
        <v>0</v>
      </c>
      <c r="U16" s="1740">
        <v>0</v>
      </c>
      <c r="V16" s="1740">
        <v>0</v>
      </c>
      <c r="W16" s="1740">
        <v>0</v>
      </c>
      <c r="X16" s="1740">
        <v>0</v>
      </c>
      <c r="Y16" s="1740">
        <v>0</v>
      </c>
      <c r="Z16" s="1740">
        <v>0</v>
      </c>
      <c r="AA16" s="1740">
        <v>0</v>
      </c>
      <c r="AB16" s="1740">
        <v>0</v>
      </c>
      <c r="AC16" s="1740">
        <v>0</v>
      </c>
      <c r="AD16" s="1740">
        <v>0</v>
      </c>
    </row>
    <row r="17" spans="1:30" ht="20.25" customHeight="1">
      <c r="A17" s="1746">
        <v>7</v>
      </c>
      <c r="B17" s="1743" t="s">
        <v>28</v>
      </c>
      <c r="C17" s="1740">
        <v>0</v>
      </c>
      <c r="D17" s="1740">
        <v>0</v>
      </c>
      <c r="E17" s="1740">
        <v>0</v>
      </c>
      <c r="F17" s="1740">
        <v>0</v>
      </c>
      <c r="G17" s="1740">
        <v>0</v>
      </c>
      <c r="H17" s="1740">
        <v>0</v>
      </c>
      <c r="I17" s="1740">
        <v>0</v>
      </c>
      <c r="J17" s="1740">
        <v>0</v>
      </c>
      <c r="K17" s="1740">
        <v>3</v>
      </c>
      <c r="L17" s="1740">
        <v>0</v>
      </c>
      <c r="M17" s="1740">
        <v>0</v>
      </c>
      <c r="N17" s="1740">
        <v>0</v>
      </c>
      <c r="O17" s="1742">
        <v>203</v>
      </c>
      <c r="P17" s="1740">
        <v>0</v>
      </c>
      <c r="Q17" s="1740">
        <v>0</v>
      </c>
      <c r="R17" s="1740">
        <v>0</v>
      </c>
      <c r="S17" s="1740">
        <v>41</v>
      </c>
      <c r="T17" s="1740">
        <v>0</v>
      </c>
      <c r="U17" s="1740">
        <v>0</v>
      </c>
      <c r="V17" s="1740">
        <v>0</v>
      </c>
      <c r="W17" s="1740">
        <v>0</v>
      </c>
      <c r="X17" s="1740">
        <v>0</v>
      </c>
      <c r="Y17" s="1740">
        <v>0</v>
      </c>
      <c r="Z17" s="1740">
        <v>0</v>
      </c>
      <c r="AA17" s="1740">
        <v>0</v>
      </c>
      <c r="AB17" s="1740">
        <v>0</v>
      </c>
      <c r="AC17" s="1740">
        <v>0</v>
      </c>
      <c r="AD17" s="1740">
        <v>0</v>
      </c>
    </row>
    <row r="18" spans="1:30" ht="20.25" customHeight="1">
      <c r="A18" s="1746">
        <v>3</v>
      </c>
      <c r="B18" s="1743" t="s">
        <v>105</v>
      </c>
      <c r="C18" s="1740">
        <v>0</v>
      </c>
      <c r="D18" s="1740">
        <v>0</v>
      </c>
      <c r="E18" s="1740">
        <v>0</v>
      </c>
      <c r="F18" s="1740">
        <v>0</v>
      </c>
      <c r="G18" s="1740">
        <v>0</v>
      </c>
      <c r="H18" s="1740">
        <v>0</v>
      </c>
      <c r="I18" s="1740">
        <v>0</v>
      </c>
      <c r="J18" s="1740">
        <v>0</v>
      </c>
      <c r="K18" s="1740">
        <v>0</v>
      </c>
      <c r="L18" s="1740">
        <v>0</v>
      </c>
      <c r="M18" s="1740">
        <v>0</v>
      </c>
      <c r="N18" s="1740">
        <v>0</v>
      </c>
      <c r="O18" s="1742">
        <v>690</v>
      </c>
      <c r="P18" s="1740">
        <v>0</v>
      </c>
      <c r="Q18" s="1740">
        <v>0</v>
      </c>
      <c r="R18" s="1740">
        <v>0</v>
      </c>
      <c r="S18" s="1750">
        <v>41</v>
      </c>
      <c r="T18" s="1740">
        <v>0</v>
      </c>
      <c r="U18" s="1740">
        <v>0</v>
      </c>
      <c r="V18" s="1740">
        <v>0</v>
      </c>
      <c r="W18" s="1740">
        <v>0</v>
      </c>
      <c r="X18" s="1740">
        <v>0</v>
      </c>
      <c r="Y18" s="1740">
        <v>0</v>
      </c>
      <c r="Z18" s="1740">
        <v>0</v>
      </c>
      <c r="AA18" s="1740">
        <v>0</v>
      </c>
      <c r="AB18" s="1740">
        <v>0</v>
      </c>
      <c r="AC18" s="1740">
        <v>0</v>
      </c>
      <c r="AD18" s="1740">
        <v>0</v>
      </c>
    </row>
    <row r="19" spans="1:30" ht="20.25" customHeight="1">
      <c r="A19" s="1746">
        <v>4</v>
      </c>
      <c r="B19" s="1743" t="s">
        <v>56</v>
      </c>
      <c r="C19" s="1740">
        <v>0</v>
      </c>
      <c r="D19" s="1740">
        <v>0</v>
      </c>
      <c r="E19" s="1740">
        <v>0</v>
      </c>
      <c r="F19" s="1740">
        <v>0</v>
      </c>
      <c r="G19" s="1740">
        <v>0</v>
      </c>
      <c r="H19" s="1740">
        <v>0</v>
      </c>
      <c r="I19" s="1740">
        <v>0</v>
      </c>
      <c r="J19" s="1740">
        <v>0</v>
      </c>
      <c r="K19" s="1740">
        <v>0</v>
      </c>
      <c r="L19" s="1740">
        <v>0</v>
      </c>
      <c r="M19" s="1740">
        <v>0</v>
      </c>
      <c r="N19" s="1740">
        <v>0</v>
      </c>
      <c r="O19" s="1742">
        <v>109</v>
      </c>
      <c r="P19" s="1740">
        <v>0</v>
      </c>
      <c r="Q19" s="1740">
        <v>0</v>
      </c>
      <c r="R19" s="1740">
        <v>0</v>
      </c>
      <c r="S19" s="1740">
        <v>45</v>
      </c>
      <c r="T19" s="1740">
        <v>0</v>
      </c>
      <c r="U19" s="1740">
        <v>0</v>
      </c>
      <c r="V19" s="1740">
        <v>0</v>
      </c>
      <c r="W19" s="1740">
        <v>0</v>
      </c>
      <c r="X19" s="1740">
        <v>0</v>
      </c>
      <c r="Y19" s="1740">
        <v>1</v>
      </c>
      <c r="Z19" s="1740">
        <v>0</v>
      </c>
      <c r="AA19" s="1740">
        <v>0</v>
      </c>
      <c r="AB19" s="1740">
        <v>0</v>
      </c>
      <c r="AC19" s="1740">
        <v>0</v>
      </c>
      <c r="AD19" s="1740">
        <v>0</v>
      </c>
    </row>
    <row r="20" spans="1:30" ht="20.25" customHeight="1">
      <c r="A20" s="1746">
        <v>5</v>
      </c>
      <c r="B20" s="1743" t="s">
        <v>155</v>
      </c>
      <c r="C20" s="1740">
        <v>0</v>
      </c>
      <c r="D20" s="1740">
        <v>0</v>
      </c>
      <c r="E20" s="1740">
        <v>0</v>
      </c>
      <c r="F20" s="1740">
        <v>0</v>
      </c>
      <c r="G20" s="1740">
        <v>0</v>
      </c>
      <c r="H20" s="1740">
        <v>0</v>
      </c>
      <c r="I20" s="1740">
        <v>0</v>
      </c>
      <c r="J20" s="1740">
        <v>0</v>
      </c>
      <c r="K20" s="1740">
        <v>0</v>
      </c>
      <c r="L20" s="1740">
        <v>0</v>
      </c>
      <c r="M20" s="1740">
        <v>0</v>
      </c>
      <c r="N20" s="1740">
        <v>0</v>
      </c>
      <c r="O20" s="1742">
        <v>227</v>
      </c>
      <c r="P20" s="1740">
        <v>0</v>
      </c>
      <c r="Q20" s="1740">
        <v>0</v>
      </c>
      <c r="R20" s="1740">
        <v>0</v>
      </c>
      <c r="S20" s="1750">
        <v>249</v>
      </c>
      <c r="T20" s="1740">
        <v>0</v>
      </c>
      <c r="U20" s="1740">
        <v>0</v>
      </c>
      <c r="V20" s="1740">
        <v>0</v>
      </c>
      <c r="W20" s="1740">
        <v>0</v>
      </c>
      <c r="X20" s="1740">
        <v>0</v>
      </c>
      <c r="Y20" s="1740">
        <v>10</v>
      </c>
      <c r="Z20" s="1740">
        <v>0</v>
      </c>
      <c r="AA20" s="1740">
        <v>0</v>
      </c>
      <c r="AB20" s="1740">
        <v>0</v>
      </c>
      <c r="AC20" s="1740">
        <v>0</v>
      </c>
      <c r="AD20" s="1740">
        <v>0</v>
      </c>
    </row>
    <row r="21" spans="1:30" ht="20.25" customHeight="1">
      <c r="A21" s="1746">
        <v>6</v>
      </c>
      <c r="B21" s="1743" t="s">
        <v>54</v>
      </c>
      <c r="C21" s="1740">
        <v>0</v>
      </c>
      <c r="D21" s="1740">
        <v>0</v>
      </c>
      <c r="E21" s="1740">
        <v>0</v>
      </c>
      <c r="F21" s="1740">
        <v>0</v>
      </c>
      <c r="G21" s="1740">
        <v>0</v>
      </c>
      <c r="H21" s="1740">
        <v>0</v>
      </c>
      <c r="I21" s="1740">
        <v>0</v>
      </c>
      <c r="J21" s="1740">
        <v>0</v>
      </c>
      <c r="K21" s="1740">
        <v>2</v>
      </c>
      <c r="L21" s="1740">
        <v>0</v>
      </c>
      <c r="M21" s="1740">
        <v>0</v>
      </c>
      <c r="N21" s="1740">
        <v>0</v>
      </c>
      <c r="O21" s="1742">
        <v>581</v>
      </c>
      <c r="P21" s="1740">
        <v>0</v>
      </c>
      <c r="Q21" s="1740">
        <v>0</v>
      </c>
      <c r="R21" s="1740">
        <v>0</v>
      </c>
      <c r="S21" s="1750">
        <v>223</v>
      </c>
      <c r="T21" s="1740">
        <v>0</v>
      </c>
      <c r="U21" s="1740">
        <v>0</v>
      </c>
      <c r="V21" s="1740">
        <v>0</v>
      </c>
      <c r="W21" s="1740">
        <v>0</v>
      </c>
      <c r="X21" s="1740">
        <v>0</v>
      </c>
      <c r="Y21" s="1740">
        <v>0</v>
      </c>
      <c r="Z21" s="1740">
        <v>0</v>
      </c>
      <c r="AA21" s="1740">
        <v>0</v>
      </c>
      <c r="AB21" s="1740">
        <v>0</v>
      </c>
      <c r="AC21" s="1740">
        <v>0</v>
      </c>
      <c r="AD21" s="1740">
        <v>0</v>
      </c>
    </row>
    <row r="22" spans="1:30" ht="20.25" customHeight="1">
      <c r="A22" s="1747">
        <v>7</v>
      </c>
      <c r="B22" s="1744" t="s">
        <v>197</v>
      </c>
      <c r="C22" s="1740">
        <v>0</v>
      </c>
      <c r="D22" s="1740">
        <v>0</v>
      </c>
      <c r="E22" s="1740">
        <v>0</v>
      </c>
      <c r="F22" s="1740">
        <v>0</v>
      </c>
      <c r="G22" s="1740">
        <v>0</v>
      </c>
      <c r="H22" s="1740">
        <v>0</v>
      </c>
      <c r="I22" s="1740">
        <v>0</v>
      </c>
      <c r="J22" s="1740">
        <v>0</v>
      </c>
      <c r="K22" s="1740">
        <v>2</v>
      </c>
      <c r="L22" s="1740">
        <v>0</v>
      </c>
      <c r="M22" s="1740">
        <v>0</v>
      </c>
      <c r="N22" s="1740">
        <v>0</v>
      </c>
      <c r="O22" s="1750">
        <v>147</v>
      </c>
      <c r="P22" s="1740">
        <v>0</v>
      </c>
      <c r="Q22" s="1740">
        <v>0</v>
      </c>
      <c r="R22" s="1740">
        <v>0</v>
      </c>
      <c r="S22" s="1750">
        <v>121</v>
      </c>
      <c r="T22" s="1740">
        <v>0</v>
      </c>
      <c r="U22" s="1740">
        <v>0</v>
      </c>
      <c r="V22" s="1740">
        <v>0</v>
      </c>
      <c r="W22" s="1740">
        <v>0</v>
      </c>
      <c r="X22" s="1740">
        <v>0</v>
      </c>
      <c r="Y22" s="1740">
        <v>0</v>
      </c>
      <c r="Z22" s="1740">
        <v>0</v>
      </c>
      <c r="AA22" s="1740">
        <v>0</v>
      </c>
      <c r="AB22" s="1740">
        <v>0</v>
      </c>
      <c r="AC22" s="1740">
        <v>0</v>
      </c>
      <c r="AD22" s="1740">
        <v>0</v>
      </c>
    </row>
    <row r="23" spans="1:30" ht="21" customHeight="1">
      <c r="A23" s="2084" t="str">
        <f>A12</f>
        <v>Cộng 03 tháng</v>
      </c>
      <c r="B23" s="2085"/>
      <c r="C23" s="1751">
        <f aca="true" t="shared" si="1" ref="C23:AD23">SUM(C16:C22)</f>
        <v>0</v>
      </c>
      <c r="D23" s="1751">
        <f t="shared" si="1"/>
        <v>0</v>
      </c>
      <c r="E23" s="1751">
        <f t="shared" si="1"/>
        <v>0</v>
      </c>
      <c r="F23" s="1751">
        <f t="shared" si="1"/>
        <v>0</v>
      </c>
      <c r="G23" s="1751">
        <f t="shared" si="1"/>
        <v>0</v>
      </c>
      <c r="H23" s="1751">
        <f t="shared" si="1"/>
        <v>0</v>
      </c>
      <c r="I23" s="1751">
        <f t="shared" si="1"/>
        <v>0</v>
      </c>
      <c r="J23" s="1751">
        <f t="shared" si="1"/>
        <v>0</v>
      </c>
      <c r="K23" s="1751">
        <f t="shared" si="1"/>
        <v>7</v>
      </c>
      <c r="L23" s="1751">
        <f t="shared" si="1"/>
        <v>0</v>
      </c>
      <c r="M23" s="1751">
        <f t="shared" si="1"/>
        <v>0</v>
      </c>
      <c r="N23" s="1751">
        <f t="shared" si="1"/>
        <v>0</v>
      </c>
      <c r="O23" s="1752">
        <f t="shared" si="1"/>
        <v>2065</v>
      </c>
      <c r="P23" s="1751">
        <f t="shared" si="1"/>
        <v>0</v>
      </c>
      <c r="Q23" s="1751">
        <f t="shared" si="1"/>
        <v>0</v>
      </c>
      <c r="R23" s="1751">
        <f t="shared" si="1"/>
        <v>0</v>
      </c>
      <c r="S23" s="1752">
        <f t="shared" si="1"/>
        <v>762</v>
      </c>
      <c r="T23" s="1751">
        <f t="shared" si="1"/>
        <v>0</v>
      </c>
      <c r="U23" s="1751">
        <f t="shared" si="1"/>
        <v>0</v>
      </c>
      <c r="V23" s="1751">
        <f t="shared" si="1"/>
        <v>0</v>
      </c>
      <c r="W23" s="1751">
        <f t="shared" si="1"/>
        <v>0</v>
      </c>
      <c r="X23" s="1751">
        <f t="shared" si="1"/>
        <v>0</v>
      </c>
      <c r="Y23" s="1751">
        <f t="shared" si="1"/>
        <v>11</v>
      </c>
      <c r="Z23" s="1751">
        <f t="shared" si="1"/>
        <v>0</v>
      </c>
      <c r="AA23" s="1751">
        <f t="shared" si="1"/>
        <v>0</v>
      </c>
      <c r="AB23" s="1751">
        <f t="shared" si="1"/>
        <v>0</v>
      </c>
      <c r="AC23" s="1751">
        <f t="shared" si="1"/>
        <v>0</v>
      </c>
      <c r="AD23" s="1751">
        <f t="shared" si="1"/>
        <v>0</v>
      </c>
    </row>
    <row r="24" spans="1:30" ht="15.75">
      <c r="A24" s="2090" t="s">
        <v>940</v>
      </c>
      <c r="B24" s="2090"/>
      <c r="C24" s="2090"/>
      <c r="D24" s="2090"/>
      <c r="E24" s="2090"/>
      <c r="F24" s="2090"/>
      <c r="G24" s="1736"/>
      <c r="H24" s="1736"/>
      <c r="I24" s="1736"/>
      <c r="J24" s="1736"/>
      <c r="K24" s="1736"/>
      <c r="L24" s="1736"/>
      <c r="M24" s="1736"/>
      <c r="N24" s="1736"/>
      <c r="O24" s="1736"/>
      <c r="P24" s="1736"/>
      <c r="Q24" s="1736"/>
      <c r="R24" s="1736"/>
      <c r="S24" s="1736"/>
      <c r="T24" s="1736"/>
      <c r="U24" s="1736"/>
      <c r="V24" s="1736"/>
      <c r="W24" s="1736"/>
      <c r="X24" s="1736"/>
      <c r="Y24" s="1736"/>
      <c r="Z24" s="1736"/>
      <c r="AA24" s="1736"/>
      <c r="AB24" s="1736"/>
      <c r="AC24" s="1736"/>
      <c r="AD24" s="1736"/>
    </row>
    <row r="25" spans="1:30" ht="15" customHeight="1" hidden="1">
      <c r="A25" s="2094" t="s">
        <v>776</v>
      </c>
      <c r="B25" s="2094"/>
      <c r="C25" s="2094"/>
      <c r="D25" s="2094"/>
      <c r="E25" s="2094"/>
      <c r="F25" s="2094"/>
      <c r="G25" s="1041"/>
      <c r="H25" s="1041"/>
      <c r="I25" s="1041"/>
      <c r="J25" s="1041"/>
      <c r="K25" s="1041"/>
      <c r="L25" s="1041"/>
      <c r="M25" s="1041"/>
      <c r="N25" s="1041"/>
      <c r="O25" s="1041"/>
      <c r="P25" s="1041"/>
      <c r="Q25" s="1041"/>
      <c r="R25" s="1041"/>
      <c r="S25" s="1041"/>
      <c r="T25" s="1041"/>
      <c r="U25" s="1041"/>
      <c r="V25" s="1041"/>
      <c r="W25" s="1041"/>
      <c r="X25" s="1041"/>
      <c r="Y25" s="1041"/>
      <c r="Z25" s="1041"/>
      <c r="AA25" s="1041"/>
      <c r="AB25" s="1041"/>
      <c r="AC25" s="1041"/>
      <c r="AD25" s="1041"/>
    </row>
    <row r="26" spans="1:30" s="28" customFormat="1" ht="15" customHeight="1" hidden="1">
      <c r="A26" s="2089" t="s">
        <v>774</v>
      </c>
      <c r="B26" s="2089"/>
      <c r="C26" s="2089"/>
      <c r="D26" s="2089"/>
      <c r="E26" s="2089"/>
      <c r="F26" s="2089"/>
      <c r="G26" s="2089"/>
      <c r="H26" s="2089"/>
      <c r="I26" s="2089"/>
      <c r="J26" s="2089"/>
      <c r="K26" s="2089"/>
      <c r="L26" s="2089"/>
      <c r="M26" s="2089"/>
      <c r="N26" s="2089"/>
      <c r="O26" s="2089"/>
      <c r="P26" s="2089"/>
      <c r="Q26" s="2089"/>
      <c r="R26" s="2089"/>
      <c r="S26" s="2089"/>
      <c r="T26" s="2089"/>
      <c r="U26" s="2089"/>
      <c r="V26" s="2089"/>
      <c r="W26" s="2089"/>
      <c r="X26" s="2089"/>
      <c r="Y26" s="2089"/>
      <c r="Z26" s="2089"/>
      <c r="AA26" s="2089"/>
      <c r="AB26" s="2089"/>
      <c r="AC26" s="2089"/>
      <c r="AD26" s="2089"/>
    </row>
    <row r="27" spans="1:30" s="28" customFormat="1" ht="15" customHeight="1" hidden="1">
      <c r="A27" s="2087" t="s">
        <v>773</v>
      </c>
      <c r="B27" s="2087"/>
      <c r="C27" s="2087"/>
      <c r="D27" s="2087"/>
      <c r="E27" s="2087"/>
      <c r="F27" s="2087"/>
      <c r="G27" s="2087"/>
      <c r="H27" s="2087"/>
      <c r="I27" s="2087"/>
      <c r="J27" s="2087"/>
      <c r="K27" s="2087"/>
      <c r="L27" s="2087"/>
      <c r="M27" s="2087"/>
      <c r="N27" s="2087"/>
      <c r="O27" s="2087"/>
      <c r="P27" s="2087"/>
      <c r="Q27" s="2087"/>
      <c r="R27" s="2087"/>
      <c r="S27" s="2087"/>
      <c r="T27" s="2087"/>
      <c r="U27" s="2087"/>
      <c r="V27" s="2087"/>
      <c r="W27" s="2087"/>
      <c r="X27" s="2087"/>
      <c r="Y27" s="2087"/>
      <c r="Z27" s="2087"/>
      <c r="AA27" s="2087"/>
      <c r="AB27" s="2087"/>
      <c r="AC27" s="2087"/>
      <c r="AD27" s="2087"/>
    </row>
    <row r="28" spans="1:30" s="28" customFormat="1" ht="15" customHeight="1" hidden="1">
      <c r="A28" s="2087" t="s">
        <v>775</v>
      </c>
      <c r="B28" s="2087"/>
      <c r="C28" s="2087"/>
      <c r="D28" s="2087"/>
      <c r="E28" s="2087"/>
      <c r="F28" s="2087"/>
      <c r="G28" s="2087"/>
      <c r="H28" s="2087"/>
      <c r="I28" s="2087"/>
      <c r="J28" s="2087"/>
      <c r="K28" s="2087"/>
      <c r="L28" s="2087"/>
      <c r="M28" s="2087"/>
      <c r="N28" s="2087"/>
      <c r="O28" s="2087"/>
      <c r="P28" s="2087"/>
      <c r="Q28" s="2087"/>
      <c r="R28" s="2087"/>
      <c r="S28" s="2087"/>
      <c r="T28" s="2087"/>
      <c r="U28" s="2087"/>
      <c r="V28" s="2087"/>
      <c r="W28" s="2087"/>
      <c r="X28" s="2087"/>
      <c r="Y28" s="2087"/>
      <c r="Z28" s="2087"/>
      <c r="AA28" s="2087"/>
      <c r="AB28" s="2087"/>
      <c r="AC28" s="2087"/>
      <c r="AD28" s="2087"/>
    </row>
    <row r="29" spans="1:30" ht="15" customHeight="1" hidden="1">
      <c r="A29" s="2095" t="s">
        <v>778</v>
      </c>
      <c r="B29" s="2095"/>
      <c r="C29" s="2095"/>
      <c r="D29" s="2095"/>
      <c r="E29" s="2095"/>
      <c r="F29" s="2095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</row>
    <row r="30" spans="1:30" ht="15" customHeight="1" hidden="1">
      <c r="A30" s="2093" t="s">
        <v>777</v>
      </c>
      <c r="B30" s="2093"/>
      <c r="C30" s="2093"/>
      <c r="D30" s="2093"/>
      <c r="E30" s="2093"/>
      <c r="F30" s="2093"/>
      <c r="G30" s="2093"/>
      <c r="H30" s="2093"/>
      <c r="I30" s="2093"/>
      <c r="J30" s="2093"/>
      <c r="K30" s="2093"/>
      <c r="L30" s="2093"/>
      <c r="M30" s="2093"/>
      <c r="N30" s="2093"/>
      <c r="O30" s="2093"/>
      <c r="P30" s="2093"/>
      <c r="Q30" s="2093"/>
      <c r="R30" s="2093"/>
      <c r="S30" s="2093"/>
      <c r="T30" s="2093"/>
      <c r="U30" s="2093"/>
      <c r="V30" s="2093"/>
      <c r="W30" s="2093"/>
      <c r="X30" s="2093"/>
      <c r="Y30" s="2093"/>
      <c r="Z30" s="2093"/>
      <c r="AA30" s="2093"/>
      <c r="AB30" s="2093"/>
      <c r="AC30" s="2093"/>
      <c r="AD30" s="2093"/>
    </row>
    <row r="31" spans="1:30" ht="15">
      <c r="A31" s="1621"/>
      <c r="B31" s="1737"/>
      <c r="C31" s="1621"/>
      <c r="D31" s="1621"/>
      <c r="E31" s="1621"/>
      <c r="F31" s="1621"/>
      <c r="G31" s="1621"/>
      <c r="H31" s="1621"/>
      <c r="I31" s="1621"/>
      <c r="J31" s="1621"/>
      <c r="K31" s="1621"/>
      <c r="L31" s="1621"/>
      <c r="M31" s="1621"/>
      <c r="N31" s="1621"/>
      <c r="O31" s="1621"/>
      <c r="P31" s="1621"/>
      <c r="Q31" s="1621"/>
      <c r="R31" s="1621"/>
      <c r="S31" s="1621"/>
      <c r="T31" s="1621"/>
      <c r="U31" s="1621"/>
      <c r="V31" s="1621"/>
      <c r="W31" s="1621"/>
      <c r="X31" s="1621"/>
      <c r="Y31" s="1621"/>
      <c r="Z31" s="1621"/>
      <c r="AA31" s="1621"/>
      <c r="AB31" s="1621"/>
      <c r="AC31" s="1621"/>
      <c r="AD31" s="1621"/>
    </row>
    <row r="32" spans="1:30" ht="15.75">
      <c r="A32" s="1621"/>
      <c r="B32" s="1621"/>
      <c r="C32" s="1621"/>
      <c r="D32" s="1621"/>
      <c r="E32" s="1621"/>
      <c r="F32" s="1621"/>
      <c r="G32" s="1621"/>
      <c r="H32" s="1621"/>
      <c r="I32" s="1621"/>
      <c r="J32" s="2092"/>
      <c r="K32" s="2092"/>
      <c r="L32" s="2092"/>
      <c r="M32" s="2092"/>
      <c r="N32" s="2092"/>
      <c r="O32" s="2092"/>
      <c r="P32" s="2092"/>
      <c r="Q32" s="1621"/>
      <c r="R32" s="1621"/>
      <c r="S32" s="1621"/>
      <c r="T32" s="1738"/>
      <c r="U32" s="1738"/>
      <c r="V32" s="2092"/>
      <c r="W32" s="2092"/>
      <c r="X32" s="2092"/>
      <c r="Y32" s="2092"/>
      <c r="Z32" s="2092"/>
      <c r="AA32" s="2092"/>
      <c r="AB32" s="2092"/>
      <c r="AC32" s="2092"/>
      <c r="AD32" s="1738"/>
    </row>
    <row r="33" spans="2:21" ht="1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ht="18.75">
      <c r="B34" s="2091"/>
      <c r="C34" s="2091"/>
      <c r="D34" s="2091"/>
      <c r="E34" s="2091"/>
      <c r="F34" s="2091"/>
      <c r="G34" s="2091"/>
      <c r="H34" s="2091"/>
      <c r="I34" s="2091"/>
      <c r="J34" s="2091"/>
      <c r="K34" s="2091"/>
      <c r="L34" s="2091"/>
      <c r="M34" s="2091"/>
      <c r="N34" s="2091"/>
      <c r="O34" s="2091"/>
      <c r="P34" s="2091"/>
      <c r="Q34" s="2091"/>
      <c r="R34" s="2091"/>
      <c r="S34" s="2091"/>
      <c r="T34" s="2091"/>
      <c r="U34" s="2091"/>
    </row>
    <row r="35" spans="2:21" ht="1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</sheetData>
  <sheetProtection/>
  <mergeCells count="45"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  <mergeCell ref="V32:AC32"/>
    <mergeCell ref="Q14:R14"/>
    <mergeCell ref="A30:AD30"/>
    <mergeCell ref="A23:B23"/>
    <mergeCell ref="A25:F25"/>
    <mergeCell ref="A29:F29"/>
    <mergeCell ref="AC14:AD14"/>
    <mergeCell ref="A27:AD27"/>
    <mergeCell ref="A28:AD28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Y14:Z14"/>
    <mergeCell ref="A24:F24"/>
    <mergeCell ref="M14:N14"/>
    <mergeCell ref="I3:J3"/>
    <mergeCell ref="K3:L3"/>
    <mergeCell ref="G14:H14"/>
    <mergeCell ref="A12:B12"/>
    <mergeCell ref="M3:N3"/>
    <mergeCell ref="C3:D3"/>
    <mergeCell ref="E3:F3"/>
    <mergeCell ref="G3:H3"/>
    <mergeCell ref="O14:P14"/>
    <mergeCell ref="A14:A15"/>
    <mergeCell ref="B14:B15"/>
    <mergeCell ref="C14:D14"/>
    <mergeCell ref="E14:F14"/>
  </mergeCells>
  <printOptions/>
  <pageMargins left="0.2" right="0.19" top="0.5" bottom="0.5" header="0.2" footer="0.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W104"/>
  <sheetViews>
    <sheetView zoomScale="110" zoomScaleNormal="110" zoomScalePageLayoutView="0" workbookViewId="0" topLeftCell="A1">
      <selection activeCell="X15" sqref="X15"/>
    </sheetView>
  </sheetViews>
  <sheetFormatPr defaultColWidth="8.796875" defaultRowHeight="15"/>
  <cols>
    <col min="1" max="1" width="3.5" style="0" customWidth="1"/>
    <col min="2" max="2" width="13.69921875" style="0" customWidth="1"/>
    <col min="3" max="3" width="6.59765625" style="336" customWidth="1"/>
    <col min="4" max="4" width="6.09765625" style="473" customWidth="1"/>
    <col min="5" max="5" width="4.5" style="15" customWidth="1"/>
    <col min="6" max="6" width="6.69921875" style="1188" customWidth="1"/>
    <col min="7" max="7" width="5.5" style="15" customWidth="1"/>
    <col min="8" max="8" width="6.19921875" style="605" customWidth="1"/>
    <col min="9" max="9" width="5.3984375" style="15" customWidth="1"/>
    <col min="10" max="10" width="6.3984375" style="605" customWidth="1"/>
    <col min="11" max="12" width="5.5" style="605" customWidth="1"/>
    <col min="13" max="13" width="6.69921875" style="15" customWidth="1"/>
    <col min="14" max="14" width="4.3984375" style="15" customWidth="1"/>
    <col min="15" max="15" width="6.3984375" style="605" customWidth="1"/>
    <col min="16" max="16" width="5.3984375" style="15" customWidth="1"/>
    <col min="17" max="17" width="6.3984375" style="605" customWidth="1"/>
    <col min="18" max="18" width="4.5" style="15" customWidth="1"/>
    <col min="19" max="19" width="6.09765625" style="605" customWidth="1"/>
    <col min="20" max="20" width="4.3984375" style="15" customWidth="1"/>
    <col min="21" max="21" width="6.5" style="336" customWidth="1"/>
    <col min="22" max="22" width="6.19921875" style="336" customWidth="1"/>
    <col min="23" max="23" width="4.09765625" style="15" hidden="1" customWidth="1"/>
  </cols>
  <sheetData>
    <row r="1" spans="1:23" ht="27.75" customHeight="1">
      <c r="A1" s="2151" t="s">
        <v>865</v>
      </c>
      <c r="B1" s="2151"/>
      <c r="C1" s="2151"/>
      <c r="D1" s="2151"/>
      <c r="E1" s="2151"/>
      <c r="F1" s="2151"/>
      <c r="G1" s="2151"/>
      <c r="H1" s="2151"/>
      <c r="I1" s="2151"/>
      <c r="J1" s="2151"/>
      <c r="K1" s="2151"/>
      <c r="L1" s="2151"/>
      <c r="M1" s="2151"/>
      <c r="N1" s="2151"/>
      <c r="O1" s="2151"/>
      <c r="P1" s="2151"/>
      <c r="Q1" s="2151"/>
      <c r="R1" s="2151"/>
      <c r="S1" s="2151"/>
      <c r="T1" s="2151"/>
      <c r="U1" s="2151"/>
      <c r="V1" s="2151"/>
      <c r="W1" s="2151"/>
    </row>
    <row r="2" ht="11.25" customHeight="1"/>
    <row r="3" spans="1:23" ht="25.5" customHeight="1">
      <c r="A3" s="2152" t="s">
        <v>14</v>
      </c>
      <c r="B3" s="2155" t="s">
        <v>225</v>
      </c>
      <c r="C3" s="2158" t="s">
        <v>245</v>
      </c>
      <c r="D3" s="2159"/>
      <c r="E3" s="2159"/>
      <c r="F3" s="2159"/>
      <c r="G3" s="2160"/>
      <c r="H3" s="2133" t="s">
        <v>90</v>
      </c>
      <c r="I3" s="2148"/>
      <c r="J3" s="2144" t="s">
        <v>246</v>
      </c>
      <c r="K3" s="2144" t="s">
        <v>653</v>
      </c>
      <c r="L3" s="2144" t="s">
        <v>616</v>
      </c>
      <c r="M3" s="2133" t="s">
        <v>654</v>
      </c>
      <c r="N3" s="2134"/>
      <c r="O3" s="2133" t="s">
        <v>791</v>
      </c>
      <c r="P3" s="2134"/>
      <c r="Q3" s="2133" t="s">
        <v>721</v>
      </c>
      <c r="R3" s="2134"/>
      <c r="S3" s="2133" t="s">
        <v>89</v>
      </c>
      <c r="T3" s="2134"/>
      <c r="U3" s="2161" t="s">
        <v>247</v>
      </c>
      <c r="V3" s="2140" t="s">
        <v>248</v>
      </c>
      <c r="W3" s="670"/>
    </row>
    <row r="4" spans="1:23" ht="56.25" customHeight="1">
      <c r="A4" s="2153"/>
      <c r="B4" s="2156"/>
      <c r="C4" s="2131" t="s">
        <v>656</v>
      </c>
      <c r="D4" s="2132" t="s">
        <v>489</v>
      </c>
      <c r="E4" s="2132"/>
      <c r="F4" s="2132" t="s">
        <v>655</v>
      </c>
      <c r="G4" s="2132"/>
      <c r="H4" s="2149"/>
      <c r="I4" s="2150"/>
      <c r="J4" s="2131"/>
      <c r="K4" s="2131"/>
      <c r="L4" s="2131"/>
      <c r="M4" s="2135"/>
      <c r="N4" s="2136"/>
      <c r="O4" s="2135"/>
      <c r="P4" s="2136"/>
      <c r="Q4" s="2135"/>
      <c r="R4" s="2136"/>
      <c r="S4" s="2135"/>
      <c r="T4" s="2136"/>
      <c r="U4" s="2162"/>
      <c r="V4" s="2141"/>
      <c r="W4" s="671"/>
    </row>
    <row r="5" spans="1:23" ht="29.25" customHeight="1">
      <c r="A5" s="2154"/>
      <c r="B5" s="2157"/>
      <c r="C5" s="2131"/>
      <c r="D5" s="1164" t="s">
        <v>64</v>
      </c>
      <c r="E5" s="983" t="s">
        <v>0</v>
      </c>
      <c r="F5" s="1164" t="s">
        <v>64</v>
      </c>
      <c r="G5" s="983" t="s">
        <v>0</v>
      </c>
      <c r="H5" s="983" t="s">
        <v>64</v>
      </c>
      <c r="I5" s="983" t="s">
        <v>0</v>
      </c>
      <c r="J5" s="2145"/>
      <c r="K5" s="2145"/>
      <c r="L5" s="2145"/>
      <c r="M5" s="984" t="s">
        <v>64</v>
      </c>
      <c r="N5" s="984" t="s">
        <v>0</v>
      </c>
      <c r="O5" s="984" t="s">
        <v>64</v>
      </c>
      <c r="P5" s="984" t="s">
        <v>0</v>
      </c>
      <c r="Q5" s="984" t="s">
        <v>64</v>
      </c>
      <c r="R5" s="984" t="s">
        <v>0</v>
      </c>
      <c r="S5" s="984" t="s">
        <v>64</v>
      </c>
      <c r="T5" s="984" t="s">
        <v>0</v>
      </c>
      <c r="U5" s="2163"/>
      <c r="V5" s="2142"/>
      <c r="W5" s="598" t="s">
        <v>0</v>
      </c>
    </row>
    <row r="6" spans="1:23" ht="27" customHeight="1">
      <c r="A6" s="264">
        <v>1</v>
      </c>
      <c r="B6" s="388" t="s">
        <v>28</v>
      </c>
      <c r="C6" s="432">
        <v>282</v>
      </c>
      <c r="D6" s="1165">
        <f>C6</f>
        <v>282</v>
      </c>
      <c r="E6" s="433">
        <f>D6/J6*100</f>
        <v>184.31372549019608</v>
      </c>
      <c r="F6" s="1189">
        <v>146</v>
      </c>
      <c r="G6" s="434">
        <f aca="true" t="shared" si="0" ref="G6:G12">F6/J6*100</f>
        <v>95.42483660130719</v>
      </c>
      <c r="H6" s="1210">
        <v>635</v>
      </c>
      <c r="I6" s="434">
        <f aca="true" t="shared" si="1" ref="I6:I12">H6/J6*100</f>
        <v>415.03267973856214</v>
      </c>
      <c r="J6" s="1213">
        <v>153</v>
      </c>
      <c r="K6" s="606">
        <v>23</v>
      </c>
      <c r="L6" s="606">
        <v>62</v>
      </c>
      <c r="M6" s="606">
        <v>631</v>
      </c>
      <c r="N6" s="440">
        <f aca="true" t="shared" si="2" ref="N6:N12">M6/J6*100</f>
        <v>412.4183006535947</v>
      </c>
      <c r="O6" s="604">
        <v>635</v>
      </c>
      <c r="P6" s="440">
        <f>O6/J6*100</f>
        <v>415.03267973856214</v>
      </c>
      <c r="Q6" s="604">
        <v>637</v>
      </c>
      <c r="R6" s="440">
        <f>Q6/J6*100</f>
        <v>416.33986928104576</v>
      </c>
      <c r="S6" s="606">
        <v>604</v>
      </c>
      <c r="T6" s="440">
        <f aca="true" t="shared" si="3" ref="T6:T12">S6/J6*100</f>
        <v>394.7712418300654</v>
      </c>
      <c r="U6" s="432">
        <v>1978</v>
      </c>
      <c r="V6" s="432">
        <v>891</v>
      </c>
      <c r="W6" s="435"/>
    </row>
    <row r="7" spans="1:23" ht="27" customHeight="1">
      <c r="A7" s="265">
        <v>2</v>
      </c>
      <c r="B7" s="389" t="s">
        <v>106</v>
      </c>
      <c r="C7" s="436">
        <v>251</v>
      </c>
      <c r="D7" s="1166">
        <f>C7</f>
        <v>251</v>
      </c>
      <c r="E7" s="437">
        <f aca="true" t="shared" si="4" ref="E7:E12">D7/J7*100</f>
        <v>207.43801652892563</v>
      </c>
      <c r="F7" s="1190">
        <v>180</v>
      </c>
      <c r="G7" s="438">
        <f t="shared" si="0"/>
        <v>148.7603305785124</v>
      </c>
      <c r="H7" s="1211">
        <v>496</v>
      </c>
      <c r="I7" s="438">
        <f t="shared" si="1"/>
        <v>409.9173553719008</v>
      </c>
      <c r="J7" s="1212">
        <v>121</v>
      </c>
      <c r="K7" s="606">
        <v>29</v>
      </c>
      <c r="L7" s="606">
        <v>56</v>
      </c>
      <c r="M7" s="606">
        <v>494</v>
      </c>
      <c r="N7" s="437">
        <f t="shared" si="2"/>
        <v>408.26446280991735</v>
      </c>
      <c r="O7" s="606">
        <v>495</v>
      </c>
      <c r="P7" s="437">
        <f aca="true" t="shared" si="5" ref="P7:P12">O7/J7*100</f>
        <v>409.09090909090907</v>
      </c>
      <c r="Q7" s="606">
        <v>497</v>
      </c>
      <c r="R7" s="437">
        <f aca="true" t="shared" si="6" ref="R7:R12">Q7/J7*100</f>
        <v>410.7438016528926</v>
      </c>
      <c r="S7" s="606">
        <v>474</v>
      </c>
      <c r="T7" s="440">
        <f t="shared" si="3"/>
        <v>391.73553719008265</v>
      </c>
      <c r="U7" s="436">
        <v>2896</v>
      </c>
      <c r="V7" s="436">
        <v>1761</v>
      </c>
      <c r="W7" s="441"/>
    </row>
    <row r="8" spans="1:23" ht="27" customHeight="1">
      <c r="A8" s="265">
        <v>3</v>
      </c>
      <c r="B8" s="389" t="s">
        <v>156</v>
      </c>
      <c r="C8" s="436">
        <v>845</v>
      </c>
      <c r="D8" s="1166">
        <f>C8</f>
        <v>845</v>
      </c>
      <c r="E8" s="437">
        <f t="shared" si="4"/>
        <v>208.12807881773398</v>
      </c>
      <c r="F8" s="1190">
        <v>406</v>
      </c>
      <c r="G8" s="438">
        <f t="shared" si="0"/>
        <v>100</v>
      </c>
      <c r="H8" s="1212">
        <v>1825</v>
      </c>
      <c r="I8" s="438">
        <f t="shared" si="1"/>
        <v>449.5073891625616</v>
      </c>
      <c r="J8" s="1212">
        <v>406</v>
      </c>
      <c r="K8" s="606">
        <v>111</v>
      </c>
      <c r="L8" s="606">
        <v>179</v>
      </c>
      <c r="M8" s="606">
        <v>1840</v>
      </c>
      <c r="N8" s="437">
        <f t="shared" si="2"/>
        <v>453.20197044334975</v>
      </c>
      <c r="O8" s="606">
        <v>1844</v>
      </c>
      <c r="P8" s="437">
        <f t="shared" si="5"/>
        <v>454.1871921182266</v>
      </c>
      <c r="Q8" s="606">
        <v>1847</v>
      </c>
      <c r="R8" s="437">
        <f t="shared" si="6"/>
        <v>454.9261083743842</v>
      </c>
      <c r="S8" s="606">
        <v>1746</v>
      </c>
      <c r="T8" s="440">
        <f t="shared" si="3"/>
        <v>430.0492610837439</v>
      </c>
      <c r="U8" s="436">
        <v>3312</v>
      </c>
      <c r="V8" s="436">
        <v>1580</v>
      </c>
      <c r="W8" s="442"/>
    </row>
    <row r="9" spans="1:23" ht="27" customHeight="1">
      <c r="A9" s="265">
        <v>4</v>
      </c>
      <c r="B9" s="389" t="s">
        <v>56</v>
      </c>
      <c r="C9" s="436">
        <v>1036</v>
      </c>
      <c r="D9" s="1166">
        <f>C9</f>
        <v>1036</v>
      </c>
      <c r="E9" s="437">
        <f t="shared" si="4"/>
        <v>277.0053475935829</v>
      </c>
      <c r="F9" s="1190">
        <v>268</v>
      </c>
      <c r="G9" s="438">
        <f t="shared" si="0"/>
        <v>71.65775401069519</v>
      </c>
      <c r="H9" s="1212">
        <v>1764</v>
      </c>
      <c r="I9" s="438">
        <f t="shared" si="1"/>
        <v>471.6577540106952</v>
      </c>
      <c r="J9" s="1212">
        <v>374</v>
      </c>
      <c r="K9" s="606">
        <v>177</v>
      </c>
      <c r="L9" s="606">
        <v>290</v>
      </c>
      <c r="M9" s="606">
        <v>1769</v>
      </c>
      <c r="N9" s="437">
        <f t="shared" si="2"/>
        <v>472.99465240641706</v>
      </c>
      <c r="O9" s="606">
        <v>1787</v>
      </c>
      <c r="P9" s="437">
        <f t="shared" si="5"/>
        <v>477.80748663101605</v>
      </c>
      <c r="Q9" s="606">
        <v>1820</v>
      </c>
      <c r="R9" s="437">
        <f t="shared" si="6"/>
        <v>486.63101604278074</v>
      </c>
      <c r="S9" s="606">
        <v>1622</v>
      </c>
      <c r="T9" s="440">
        <f t="shared" si="3"/>
        <v>433.6898395721925</v>
      </c>
      <c r="U9" s="436">
        <v>4746</v>
      </c>
      <c r="V9" s="436">
        <v>2911</v>
      </c>
      <c r="W9" s="442"/>
    </row>
    <row r="10" spans="1:23" ht="27" customHeight="1">
      <c r="A10" s="265">
        <v>5</v>
      </c>
      <c r="B10" s="389" t="s">
        <v>155</v>
      </c>
      <c r="C10" s="436">
        <v>1219</v>
      </c>
      <c r="D10" s="1166">
        <f>C10</f>
        <v>1219</v>
      </c>
      <c r="E10" s="437">
        <f t="shared" si="4"/>
        <v>254.48851774530272</v>
      </c>
      <c r="F10" s="1190">
        <v>420</v>
      </c>
      <c r="G10" s="438">
        <f t="shared" si="0"/>
        <v>87.68267223382045</v>
      </c>
      <c r="H10" s="1212">
        <v>2283</v>
      </c>
      <c r="I10" s="438">
        <f t="shared" si="1"/>
        <v>476.6179540709812</v>
      </c>
      <c r="J10" s="1212">
        <v>479</v>
      </c>
      <c r="K10" s="606">
        <v>167</v>
      </c>
      <c r="L10" s="606">
        <v>389</v>
      </c>
      <c r="M10" s="606">
        <v>2081</v>
      </c>
      <c r="N10" s="437">
        <f t="shared" si="2"/>
        <v>434.44676409185803</v>
      </c>
      <c r="O10" s="606">
        <v>2282</v>
      </c>
      <c r="P10" s="437">
        <f t="shared" si="5"/>
        <v>476.40918580375785</v>
      </c>
      <c r="Q10" s="606">
        <v>2299</v>
      </c>
      <c r="R10" s="437">
        <f t="shared" si="6"/>
        <v>479.9582463465553</v>
      </c>
      <c r="S10" s="606">
        <v>2148</v>
      </c>
      <c r="T10" s="440">
        <f t="shared" si="3"/>
        <v>448.4342379958246</v>
      </c>
      <c r="U10" s="436">
        <v>9683</v>
      </c>
      <c r="V10" s="436">
        <v>4134</v>
      </c>
      <c r="W10" s="442"/>
    </row>
    <row r="11" spans="1:23" ht="27" customHeight="1">
      <c r="A11" s="265">
        <v>6</v>
      </c>
      <c r="B11" s="389" t="s">
        <v>154</v>
      </c>
      <c r="C11" s="436">
        <v>1943</v>
      </c>
      <c r="D11" s="1166">
        <f>C11</f>
        <v>1943</v>
      </c>
      <c r="E11" s="437">
        <f t="shared" si="4"/>
        <v>278.7661406025825</v>
      </c>
      <c r="F11" s="1190">
        <v>693</v>
      </c>
      <c r="G11" s="438">
        <f t="shared" si="0"/>
        <v>99.4261119081779</v>
      </c>
      <c r="H11" s="1212">
        <v>3166</v>
      </c>
      <c r="I11" s="438">
        <f t="shared" si="1"/>
        <v>454.2324246771879</v>
      </c>
      <c r="J11" s="1212">
        <v>697</v>
      </c>
      <c r="K11" s="606">
        <v>242</v>
      </c>
      <c r="L11" s="606">
        <v>649</v>
      </c>
      <c r="M11" s="606">
        <v>3172</v>
      </c>
      <c r="N11" s="437">
        <f t="shared" si="2"/>
        <v>455.09325681492106</v>
      </c>
      <c r="O11" s="606">
        <v>3172</v>
      </c>
      <c r="P11" s="437">
        <f t="shared" si="5"/>
        <v>455.09325681492106</v>
      </c>
      <c r="Q11" s="606">
        <v>3170</v>
      </c>
      <c r="R11" s="437">
        <f t="shared" si="6"/>
        <v>454.80631276901005</v>
      </c>
      <c r="S11" s="606">
        <v>3100</v>
      </c>
      <c r="T11" s="440">
        <f t="shared" si="3"/>
        <v>444.7632711621234</v>
      </c>
      <c r="U11" s="436">
        <v>7478</v>
      </c>
      <c r="V11" s="436">
        <v>3544</v>
      </c>
      <c r="W11" s="442"/>
    </row>
    <row r="12" spans="1:23" ht="27" customHeight="1">
      <c r="A12" s="265">
        <v>7</v>
      </c>
      <c r="B12" s="959" t="s">
        <v>38</v>
      </c>
      <c r="C12" s="436">
        <v>686</v>
      </c>
      <c r="D12" s="1166">
        <f>C12</f>
        <v>686</v>
      </c>
      <c r="E12" s="437">
        <f t="shared" si="4"/>
        <v>232.54237288135596</v>
      </c>
      <c r="F12" s="1190">
        <v>294</v>
      </c>
      <c r="G12" s="438">
        <f t="shared" si="0"/>
        <v>99.66101694915255</v>
      </c>
      <c r="H12" s="1212">
        <v>1383</v>
      </c>
      <c r="I12" s="438">
        <f t="shared" si="1"/>
        <v>468.8135593220339</v>
      </c>
      <c r="J12" s="1212">
        <v>295</v>
      </c>
      <c r="K12" s="606">
        <v>143</v>
      </c>
      <c r="L12" s="606">
        <v>145</v>
      </c>
      <c r="M12" s="606">
        <v>1383</v>
      </c>
      <c r="N12" s="437">
        <f t="shared" si="2"/>
        <v>468.8135593220339</v>
      </c>
      <c r="O12" s="606">
        <v>1327</v>
      </c>
      <c r="P12" s="437">
        <f t="shared" si="5"/>
        <v>449.8305084745763</v>
      </c>
      <c r="Q12" s="606">
        <v>1246</v>
      </c>
      <c r="R12" s="437">
        <f t="shared" si="6"/>
        <v>422.3728813559322</v>
      </c>
      <c r="S12" s="641">
        <v>1388</v>
      </c>
      <c r="T12" s="440">
        <f t="shared" si="3"/>
        <v>470.5084745762712</v>
      </c>
      <c r="U12" s="436">
        <v>7749</v>
      </c>
      <c r="V12" s="436">
        <v>2878</v>
      </c>
      <c r="W12" s="442"/>
    </row>
    <row r="13" spans="1:23" ht="27" customHeight="1">
      <c r="A13" s="265">
        <v>8</v>
      </c>
      <c r="B13" s="645" t="s">
        <v>481</v>
      </c>
      <c r="C13" s="439"/>
      <c r="D13" s="1167"/>
      <c r="E13" s="437"/>
      <c r="F13" s="1191"/>
      <c r="G13" s="438"/>
      <c r="H13" s="639"/>
      <c r="I13" s="593"/>
      <c r="J13" s="1214"/>
      <c r="K13" s="639"/>
      <c r="L13" s="639"/>
      <c r="M13" s="639"/>
      <c r="N13" s="437"/>
      <c r="O13" s="639"/>
      <c r="P13" s="437"/>
      <c r="Q13" s="639"/>
      <c r="R13" s="437"/>
      <c r="S13" s="646"/>
      <c r="T13" s="437"/>
      <c r="U13" s="439">
        <v>0</v>
      </c>
      <c r="V13" s="439">
        <v>0</v>
      </c>
      <c r="W13" s="441"/>
    </row>
    <row r="14" spans="1:23" ht="27" customHeight="1">
      <c r="A14" s="647">
        <v>8</v>
      </c>
      <c r="B14" s="648" t="s">
        <v>792</v>
      </c>
      <c r="C14" s="649"/>
      <c r="D14" s="1168"/>
      <c r="E14" s="650"/>
      <c r="F14" s="1192"/>
      <c r="G14" s="652"/>
      <c r="H14" s="651"/>
      <c r="I14" s="653"/>
      <c r="J14" s="1215"/>
      <c r="K14" s="651"/>
      <c r="L14" s="651"/>
      <c r="M14" s="651"/>
      <c r="N14" s="650"/>
      <c r="O14" s="651"/>
      <c r="P14" s="650"/>
      <c r="Q14" s="651"/>
      <c r="R14" s="650"/>
      <c r="S14" s="654"/>
      <c r="T14" s="650"/>
      <c r="U14" s="649">
        <v>35</v>
      </c>
      <c r="V14" s="649">
        <v>35</v>
      </c>
      <c r="W14" s="655"/>
    </row>
    <row r="15" spans="1:23" ht="27" customHeight="1">
      <c r="A15" s="2138" t="s">
        <v>13</v>
      </c>
      <c r="B15" s="2139"/>
      <c r="C15" s="443">
        <f>SUM(C6:C12)</f>
        <v>6262</v>
      </c>
      <c r="D15" s="1169">
        <f>SUM(D6:D12)</f>
        <v>6262</v>
      </c>
      <c r="E15" s="444">
        <f>D15/J15*100</f>
        <v>248</v>
      </c>
      <c r="F15" s="656">
        <f>SUM(F6:F12)</f>
        <v>2407</v>
      </c>
      <c r="G15" s="445">
        <f>F15/J15*100</f>
        <v>95.32673267326732</v>
      </c>
      <c r="H15" s="656">
        <f>SUM(H6:H12)</f>
        <v>11552</v>
      </c>
      <c r="I15" s="444">
        <f>H15/J15*100</f>
        <v>457.50495049504946</v>
      </c>
      <c r="J15" s="1216">
        <f>SUM(J6:J12)</f>
        <v>2525</v>
      </c>
      <c r="K15" s="607">
        <f>SUM(K6:K12)</f>
        <v>892</v>
      </c>
      <c r="L15" s="607">
        <f>SUM(L6:L12)</f>
        <v>1770</v>
      </c>
      <c r="M15" s="607">
        <f>SUM(M6:M12)</f>
        <v>11370</v>
      </c>
      <c r="N15" s="444">
        <f>M15/J15*100</f>
        <v>450.29702970297024</v>
      </c>
      <c r="O15" s="607">
        <f>SUM(O6:O12)</f>
        <v>11542</v>
      </c>
      <c r="P15" s="444">
        <f>O15/J15*100</f>
        <v>457.10891089108907</v>
      </c>
      <c r="Q15" s="656">
        <f>SUM(Q6:Q12)</f>
        <v>11516</v>
      </c>
      <c r="R15" s="444">
        <f>Q15/J15*100</f>
        <v>456.07920792079204</v>
      </c>
      <c r="S15" s="656">
        <f>SUM(S6:S12)</f>
        <v>11082</v>
      </c>
      <c r="T15" s="444">
        <f>S15/J15*100</f>
        <v>438.89108910891093</v>
      </c>
      <c r="U15" s="443">
        <f>SUM(U6:U14)</f>
        <v>37877</v>
      </c>
      <c r="V15" s="443">
        <f>SUM(V6:V14)</f>
        <v>17734</v>
      </c>
      <c r="W15" s="444"/>
    </row>
    <row r="16" spans="1:23" ht="18.75" hidden="1">
      <c r="A16" s="1"/>
      <c r="B16" s="2146" t="s">
        <v>446</v>
      </c>
      <c r="C16" s="2146"/>
      <c r="D16" s="2146"/>
      <c r="E16" s="2146"/>
      <c r="F16" s="2128">
        <f>(F15/12*3)+F15</f>
        <v>3008.75</v>
      </c>
      <c r="G16" s="2128"/>
      <c r="H16" s="624">
        <f>F16/J16*100</f>
        <v>95.32673267326732</v>
      </c>
      <c r="I16" s="1"/>
      <c r="J16" s="2147">
        <f>(J15/12*3)+J15</f>
        <v>3156.25</v>
      </c>
      <c r="K16" s="2147"/>
      <c r="L16" s="2147"/>
      <c r="M16" s="2147"/>
      <c r="N16" s="1"/>
      <c r="O16" s="624"/>
      <c r="P16" s="1"/>
      <c r="Q16" s="624"/>
      <c r="R16" s="2127"/>
      <c r="S16" s="2106"/>
      <c r="T16" s="2106"/>
      <c r="U16" s="2106"/>
      <c r="V16" s="2106"/>
      <c r="W16" s="1"/>
    </row>
    <row r="17" spans="1:23" s="572" customFormat="1" ht="18.75">
      <c r="A17" s="594"/>
      <c r="B17" s="595"/>
      <c r="C17" s="596"/>
      <c r="D17" s="1170"/>
      <c r="E17" s="599"/>
      <c r="F17" s="1193"/>
      <c r="G17" s="600"/>
      <c r="H17" s="608"/>
      <c r="I17" s="600"/>
      <c r="J17" s="608"/>
      <c r="K17" s="608"/>
      <c r="L17" s="608"/>
      <c r="M17" s="601"/>
      <c r="N17" s="601"/>
      <c r="O17" s="638"/>
      <c r="P17" s="602"/>
      <c r="Q17" s="640"/>
      <c r="R17" s="603"/>
      <c r="S17" s="642"/>
      <c r="T17" s="603"/>
      <c r="U17" s="657"/>
      <c r="V17" s="657"/>
      <c r="W17" s="32"/>
    </row>
    <row r="18" spans="1:23" ht="18.75">
      <c r="A18" s="32"/>
      <c r="B18" s="991" t="s">
        <v>746</v>
      </c>
      <c r="C18" s="413"/>
      <c r="D18" s="1171"/>
      <c r="E18" s="32"/>
      <c r="F18" s="1194"/>
      <c r="G18" s="32"/>
      <c r="H18" s="2130"/>
      <c r="I18" s="2130"/>
      <c r="J18" s="609"/>
      <c r="K18" s="609"/>
      <c r="L18" s="609"/>
      <c r="M18" s="32"/>
      <c r="N18" s="32"/>
      <c r="O18" s="609"/>
      <c r="P18" s="32"/>
      <c r="Q18" s="609"/>
      <c r="R18" s="32"/>
      <c r="S18" s="609"/>
      <c r="T18" s="32"/>
      <c r="U18" s="675"/>
      <c r="V18" s="2137"/>
      <c r="W18" s="2096"/>
    </row>
    <row r="19" spans="1:23" ht="18.75">
      <c r="A19" s="32"/>
      <c r="B19" s="2143" t="s">
        <v>825</v>
      </c>
      <c r="C19" s="2143"/>
      <c r="D19" s="2143"/>
      <c r="E19" s="2143"/>
      <c r="F19" s="2143"/>
      <c r="G19" s="2143"/>
      <c r="H19" s="2143"/>
      <c r="I19" s="2143"/>
      <c r="J19" s="2143"/>
      <c r="K19" s="2143"/>
      <c r="L19" s="2143"/>
      <c r="M19" s="2143"/>
      <c r="N19" s="2143"/>
      <c r="O19" s="2143"/>
      <c r="P19" s="2143"/>
      <c r="Q19" s="2143"/>
      <c r="R19" s="2143"/>
      <c r="S19" s="2143"/>
      <c r="T19" s="2143"/>
      <c r="U19" s="2143"/>
      <c r="V19" s="2143"/>
      <c r="W19" s="32"/>
    </row>
    <row r="20" spans="1:23" ht="18.75">
      <c r="A20" s="32"/>
      <c r="B20" s="273"/>
      <c r="C20" s="413"/>
      <c r="D20" s="1171"/>
      <c r="E20" s="32"/>
      <c r="F20" s="1194"/>
      <c r="G20" s="32"/>
      <c r="H20" s="609"/>
      <c r="I20" s="32"/>
      <c r="J20" s="609"/>
      <c r="K20" s="609"/>
      <c r="L20" s="609"/>
      <c r="M20" s="32"/>
      <c r="N20" s="32"/>
      <c r="O20" s="609"/>
      <c r="P20" s="32"/>
      <c r="Q20" s="609"/>
      <c r="R20" s="32"/>
      <c r="S20" s="609"/>
      <c r="T20" s="32"/>
      <c r="U20" s="597"/>
      <c r="V20" s="2129"/>
      <c r="W20" s="2129"/>
    </row>
    <row r="21" spans="1:23" ht="18.75">
      <c r="A21" s="32"/>
      <c r="B21" s="273"/>
      <c r="C21" s="413"/>
      <c r="D21" s="1171"/>
      <c r="E21" s="32"/>
      <c r="F21" s="1194"/>
      <c r="G21" s="32"/>
      <c r="H21" s="609"/>
      <c r="I21" s="32"/>
      <c r="J21" s="609"/>
      <c r="K21" s="609"/>
      <c r="L21" s="609"/>
      <c r="M21" s="32"/>
      <c r="N21" s="32"/>
      <c r="O21" s="609"/>
      <c r="P21" s="32"/>
      <c r="Q21" s="609"/>
      <c r="R21" s="32"/>
      <c r="S21" s="609"/>
      <c r="T21" s="32"/>
      <c r="U21" s="413"/>
      <c r="V21" s="413"/>
      <c r="W21" s="32"/>
    </row>
    <row r="22" spans="1:23" ht="18.75">
      <c r="A22" s="32"/>
      <c r="B22" s="2120"/>
      <c r="C22" s="2120"/>
      <c r="D22" s="2120"/>
      <c r="E22" s="2120"/>
      <c r="F22" s="1194"/>
      <c r="G22" s="32"/>
      <c r="H22" s="609"/>
      <c r="I22" s="32"/>
      <c r="J22" s="609"/>
      <c r="K22" s="609"/>
      <c r="L22" s="609"/>
      <c r="M22" s="32"/>
      <c r="N22" s="32"/>
      <c r="O22" s="609"/>
      <c r="P22" s="32"/>
      <c r="Q22" s="609"/>
      <c r="R22" s="2120"/>
      <c r="S22" s="2120"/>
      <c r="T22" s="2120"/>
      <c r="U22" s="2120"/>
      <c r="V22" s="2120"/>
      <c r="W22" s="32"/>
    </row>
    <row r="23" ht="18.75" customHeight="1"/>
    <row r="24" spans="1:23" ht="20.25" customHeight="1">
      <c r="A24" s="2115"/>
      <c r="B24" s="2115"/>
      <c r="C24" s="2115"/>
      <c r="D24" s="1172"/>
      <c r="E24" s="55"/>
      <c r="F24" s="1195"/>
      <c r="G24" s="55"/>
      <c r="H24" s="610"/>
      <c r="I24" s="55"/>
      <c r="J24" s="610"/>
      <c r="K24" s="610"/>
      <c r="L24" s="610"/>
      <c r="M24" s="55"/>
      <c r="N24" s="55"/>
      <c r="O24" s="610"/>
      <c r="P24" s="2115"/>
      <c r="Q24" s="2115"/>
      <c r="R24" s="2115"/>
      <c r="S24" s="2115"/>
      <c r="T24" s="2115"/>
      <c r="U24" s="2115"/>
      <c r="V24" s="2115"/>
      <c r="W24" s="2115"/>
    </row>
    <row r="25" spans="1:23" ht="19.5" customHeight="1">
      <c r="A25" s="2115"/>
      <c r="B25" s="2115"/>
      <c r="C25" s="2115"/>
      <c r="D25" s="1172"/>
      <c r="E25" s="55"/>
      <c r="F25" s="1195"/>
      <c r="G25" s="55"/>
      <c r="H25" s="610"/>
      <c r="I25" s="55"/>
      <c r="J25" s="610"/>
      <c r="K25" s="610"/>
      <c r="L25" s="610"/>
      <c r="M25" s="55"/>
      <c r="N25" s="55"/>
      <c r="O25" s="610"/>
      <c r="P25" s="2116"/>
      <c r="Q25" s="2116"/>
      <c r="R25" s="2116"/>
      <c r="S25" s="2116"/>
      <c r="T25" s="2116"/>
      <c r="U25" s="2116"/>
      <c r="V25" s="2116"/>
      <c r="W25" s="2116"/>
    </row>
    <row r="26" spans="1:23" ht="18.75">
      <c r="A26" s="55"/>
      <c r="B26" s="55"/>
      <c r="C26" s="414"/>
      <c r="D26" s="1172"/>
      <c r="E26" s="55"/>
      <c r="F26" s="1195"/>
      <c r="G26" s="55"/>
      <c r="H26" s="610"/>
      <c r="I26" s="55"/>
      <c r="J26" s="610"/>
      <c r="K26" s="610"/>
      <c r="L26" s="610"/>
      <c r="M26" s="55"/>
      <c r="N26" s="55"/>
      <c r="O26" s="610"/>
      <c r="P26" s="55"/>
      <c r="Q26" s="610"/>
      <c r="R26" s="2106"/>
      <c r="S26" s="2106"/>
      <c r="T26" s="2106"/>
      <c r="U26" s="2106"/>
      <c r="V26" s="2106"/>
      <c r="W26" s="55"/>
    </row>
    <row r="27" spans="1:23" ht="18.75">
      <c r="A27" s="55"/>
      <c r="B27" s="55">
        <f>185+165+240+175</f>
        <v>765</v>
      </c>
      <c r="C27" s="414"/>
      <c r="D27" s="1172"/>
      <c r="E27" s="55"/>
      <c r="F27" s="1195"/>
      <c r="G27" s="55"/>
      <c r="H27" s="610"/>
      <c r="I27" s="55"/>
      <c r="J27" s="610"/>
      <c r="K27" s="610"/>
      <c r="L27" s="610"/>
      <c r="M27" s="55"/>
      <c r="N27" s="55"/>
      <c r="O27" s="610"/>
      <c r="P27" s="55"/>
      <c r="Q27" s="610"/>
      <c r="R27" s="56"/>
      <c r="S27" s="643"/>
      <c r="T27" s="56"/>
      <c r="U27" s="429"/>
      <c r="V27" s="429"/>
      <c r="W27" s="55"/>
    </row>
    <row r="28" spans="1:23" ht="23.25" customHeight="1">
      <c r="A28" s="2119"/>
      <c r="B28" s="2119"/>
      <c r="C28" s="2119"/>
      <c r="D28" s="2119"/>
      <c r="E28" s="2119"/>
      <c r="F28" s="2119"/>
      <c r="G28" s="2119"/>
      <c r="H28" s="2119"/>
      <c r="I28" s="2119"/>
      <c r="J28" s="2119"/>
      <c r="K28" s="2119"/>
      <c r="L28" s="2119"/>
      <c r="M28" s="2119"/>
      <c r="N28" s="2119"/>
      <c r="O28" s="2119"/>
      <c r="P28" s="2119"/>
      <c r="Q28" s="2119"/>
      <c r="R28" s="2119"/>
      <c r="S28" s="2119"/>
      <c r="T28" s="2119"/>
      <c r="U28" s="2119"/>
      <c r="V28" s="2119"/>
      <c r="W28" s="2119"/>
    </row>
    <row r="29" spans="1:23" ht="21" customHeight="1">
      <c r="A29" s="2096"/>
      <c r="B29" s="2096"/>
      <c r="C29" s="2096"/>
      <c r="D29" s="2096"/>
      <c r="E29" s="2096"/>
      <c r="F29" s="2096"/>
      <c r="G29" s="2096"/>
      <c r="H29" s="2096"/>
      <c r="I29" s="2096"/>
      <c r="J29" s="2096"/>
      <c r="K29" s="2096"/>
      <c r="L29" s="2096"/>
      <c r="M29" s="2096"/>
      <c r="N29" s="2096"/>
      <c r="O29" s="2096"/>
      <c r="P29" s="2096"/>
      <c r="Q29" s="2096"/>
      <c r="R29" s="2096"/>
      <c r="S29" s="2096"/>
      <c r="T29" s="2096"/>
      <c r="U29" s="2096"/>
      <c r="V29" s="2096"/>
      <c r="W29" s="2096"/>
    </row>
    <row r="31" spans="1:23" ht="18">
      <c r="A31" s="2009"/>
      <c r="B31" s="2122"/>
      <c r="C31" s="2123"/>
      <c r="D31" s="2123"/>
      <c r="E31" s="2123"/>
      <c r="F31" s="2123"/>
      <c r="G31" s="2123"/>
      <c r="H31" s="611"/>
      <c r="I31" s="148"/>
      <c r="J31" s="2124"/>
      <c r="K31" s="635"/>
      <c r="L31" s="635"/>
      <c r="M31" s="2122"/>
      <c r="N31" s="2125"/>
      <c r="O31" s="2122"/>
      <c r="P31" s="2125"/>
      <c r="Q31" s="2122"/>
      <c r="R31" s="2125"/>
      <c r="S31" s="2122"/>
      <c r="T31" s="2125"/>
      <c r="U31" s="2125"/>
      <c r="V31" s="2125"/>
      <c r="W31" s="2125"/>
    </row>
    <row r="32" spans="1:23" ht="51.75" customHeight="1">
      <c r="A32" s="2009"/>
      <c r="B32" s="2122"/>
      <c r="C32" s="2126"/>
      <c r="D32" s="2122"/>
      <c r="E32" s="2122"/>
      <c r="F32" s="2122"/>
      <c r="G32" s="2122"/>
      <c r="H32" s="625"/>
      <c r="I32" s="147"/>
      <c r="J32" s="2124"/>
      <c r="K32" s="635"/>
      <c r="L32" s="635"/>
      <c r="M32" s="2125"/>
      <c r="N32" s="2125"/>
      <c r="O32" s="2125"/>
      <c r="P32" s="2125"/>
      <c r="Q32" s="2125"/>
      <c r="R32" s="2125"/>
      <c r="S32" s="2125"/>
      <c r="T32" s="2125"/>
      <c r="U32" s="2125"/>
      <c r="V32" s="2125"/>
      <c r="W32" s="2125"/>
    </row>
    <row r="33" spans="1:23" ht="18">
      <c r="A33" s="2009"/>
      <c r="B33" s="2122"/>
      <c r="C33" s="2126"/>
      <c r="D33" s="1173"/>
      <c r="E33" s="148"/>
      <c r="F33" s="1196"/>
      <c r="G33" s="148"/>
      <c r="H33" s="611"/>
      <c r="I33" s="148"/>
      <c r="J33" s="2124"/>
      <c r="K33" s="635"/>
      <c r="L33" s="635"/>
      <c r="M33" s="148"/>
      <c r="N33" s="148"/>
      <c r="O33" s="611"/>
      <c r="P33" s="148"/>
      <c r="Q33" s="611"/>
      <c r="R33" s="148"/>
      <c r="S33" s="611"/>
      <c r="T33" s="148"/>
      <c r="U33" s="427"/>
      <c r="V33" s="427"/>
      <c r="W33" s="148"/>
    </row>
    <row r="34" spans="1:23" ht="19.5" customHeight="1">
      <c r="A34" s="149"/>
      <c r="B34" s="48"/>
      <c r="C34" s="415"/>
      <c r="D34" s="1174"/>
      <c r="E34" s="18"/>
      <c r="F34" s="1197"/>
      <c r="G34" s="18"/>
      <c r="H34" s="626"/>
      <c r="I34" s="18"/>
      <c r="J34" s="612"/>
      <c r="K34" s="612"/>
      <c r="L34" s="612"/>
      <c r="M34" s="17"/>
      <c r="N34" s="18"/>
      <c r="O34" s="612"/>
      <c r="P34" s="17"/>
      <c r="Q34" s="612"/>
      <c r="R34" s="18"/>
      <c r="S34" s="612"/>
      <c r="T34" s="18"/>
      <c r="U34" s="415"/>
      <c r="V34" s="415"/>
      <c r="W34" s="17"/>
    </row>
    <row r="35" spans="1:23" ht="19.5" customHeight="1">
      <c r="A35" s="149"/>
      <c r="B35" s="48"/>
      <c r="C35" s="415"/>
      <c r="D35" s="1174"/>
      <c r="E35" s="18"/>
      <c r="F35" s="1197"/>
      <c r="G35" s="18"/>
      <c r="H35" s="626"/>
      <c r="I35" s="18"/>
      <c r="J35" s="612"/>
      <c r="K35" s="612"/>
      <c r="L35" s="612"/>
      <c r="M35" s="17"/>
      <c r="N35" s="18"/>
      <c r="O35" s="612"/>
      <c r="P35" s="17"/>
      <c r="Q35" s="612"/>
      <c r="R35" s="18"/>
      <c r="S35" s="612"/>
      <c r="T35" s="18"/>
      <c r="U35" s="415"/>
      <c r="V35" s="415"/>
      <c r="W35" s="17"/>
    </row>
    <row r="36" spans="1:23" ht="19.5" customHeight="1">
      <c r="A36" s="149"/>
      <c r="B36" s="48"/>
      <c r="C36" s="415"/>
      <c r="D36" s="1174"/>
      <c r="E36" s="18"/>
      <c r="F36" s="1197"/>
      <c r="G36" s="18"/>
      <c r="H36" s="626"/>
      <c r="I36" s="18"/>
      <c r="J36" s="612"/>
      <c r="K36" s="612"/>
      <c r="L36" s="612"/>
      <c r="M36" s="17"/>
      <c r="N36" s="18"/>
      <c r="O36" s="612"/>
      <c r="P36" s="17"/>
      <c r="Q36" s="612"/>
      <c r="R36" s="18"/>
      <c r="S36" s="612"/>
      <c r="T36" s="18"/>
      <c r="U36" s="415"/>
      <c r="V36" s="415"/>
      <c r="W36" s="18"/>
    </row>
    <row r="37" spans="1:23" ht="19.5" customHeight="1">
      <c r="A37" s="149"/>
      <c r="B37" s="48"/>
      <c r="C37" s="415"/>
      <c r="D37" s="1174"/>
      <c r="E37" s="18"/>
      <c r="F37" s="1197"/>
      <c r="G37" s="18"/>
      <c r="H37" s="626"/>
      <c r="I37" s="18"/>
      <c r="J37" s="612"/>
      <c r="K37" s="612"/>
      <c r="L37" s="612"/>
      <c r="M37" s="17"/>
      <c r="N37" s="18"/>
      <c r="O37" s="612"/>
      <c r="P37" s="17"/>
      <c r="Q37" s="612"/>
      <c r="R37" s="18"/>
      <c r="S37" s="612"/>
      <c r="T37" s="18"/>
      <c r="U37" s="415"/>
      <c r="V37" s="415"/>
      <c r="W37" s="17"/>
    </row>
    <row r="38" spans="1:23" ht="19.5" customHeight="1">
      <c r="A38" s="149"/>
      <c r="B38" s="48"/>
      <c r="C38" s="415"/>
      <c r="D38" s="1174"/>
      <c r="E38" s="18"/>
      <c r="F38" s="1197"/>
      <c r="G38" s="18"/>
      <c r="H38" s="626"/>
      <c r="I38" s="18"/>
      <c r="J38" s="612"/>
      <c r="K38" s="612"/>
      <c r="L38" s="612"/>
      <c r="M38" s="17"/>
      <c r="N38" s="18"/>
      <c r="O38" s="612"/>
      <c r="P38" s="17"/>
      <c r="Q38" s="612"/>
      <c r="R38" s="18"/>
      <c r="S38" s="612"/>
      <c r="T38" s="18"/>
      <c r="U38" s="415"/>
      <c r="V38" s="415"/>
      <c r="W38" s="150"/>
    </row>
    <row r="39" spans="1:23" ht="19.5" customHeight="1">
      <c r="A39" s="149"/>
      <c r="B39" s="48"/>
      <c r="C39" s="415"/>
      <c r="D39" s="1174"/>
      <c r="E39" s="18"/>
      <c r="F39" s="1197"/>
      <c r="G39" s="18"/>
      <c r="H39" s="626"/>
      <c r="I39" s="18"/>
      <c r="J39" s="612"/>
      <c r="K39" s="612"/>
      <c r="L39" s="612"/>
      <c r="M39" s="17"/>
      <c r="N39" s="18"/>
      <c r="O39" s="612"/>
      <c r="P39" s="17"/>
      <c r="Q39" s="612"/>
      <c r="R39" s="18"/>
      <c r="S39" s="612"/>
      <c r="T39" s="18"/>
      <c r="U39" s="415"/>
      <c r="V39" s="415"/>
      <c r="W39" s="150"/>
    </row>
    <row r="40" spans="1:23" ht="19.5" customHeight="1">
      <c r="A40" s="149"/>
      <c r="B40" s="48"/>
      <c r="C40" s="415"/>
      <c r="D40" s="1174"/>
      <c r="E40" s="18"/>
      <c r="F40" s="1197"/>
      <c r="G40" s="18"/>
      <c r="H40" s="626"/>
      <c r="I40" s="18"/>
      <c r="J40" s="612"/>
      <c r="K40" s="612"/>
      <c r="L40" s="612"/>
      <c r="M40" s="17"/>
      <c r="N40" s="17"/>
      <c r="O40" s="612"/>
      <c r="P40" s="17"/>
      <c r="Q40" s="612"/>
      <c r="R40" s="17"/>
      <c r="S40" s="612"/>
      <c r="T40" s="17"/>
      <c r="U40" s="415"/>
      <c r="V40" s="415"/>
      <c r="W40" s="17"/>
    </row>
    <row r="41" spans="1:23" ht="19.5" customHeight="1">
      <c r="A41" s="149"/>
      <c r="B41" s="48"/>
      <c r="C41" s="415"/>
      <c r="D41" s="1174"/>
      <c r="E41" s="18"/>
      <c r="F41" s="1197"/>
      <c r="G41" s="17"/>
      <c r="H41" s="612"/>
      <c r="I41" s="17"/>
      <c r="J41" s="612"/>
      <c r="K41" s="612"/>
      <c r="L41" s="612"/>
      <c r="M41" s="17"/>
      <c r="N41" s="17"/>
      <c r="O41" s="612"/>
      <c r="P41" s="17"/>
      <c r="Q41" s="612"/>
      <c r="R41" s="17"/>
      <c r="S41" s="612"/>
      <c r="T41" s="18"/>
      <c r="U41" s="415"/>
      <c r="V41" s="415"/>
      <c r="W41" s="17"/>
    </row>
    <row r="42" spans="1:23" ht="19.5" customHeight="1">
      <c r="A42" s="151"/>
      <c r="B42" s="151"/>
      <c r="C42" s="416"/>
      <c r="D42" s="1175"/>
      <c r="E42" s="16"/>
      <c r="F42" s="1198"/>
      <c r="G42" s="16"/>
      <c r="H42" s="613"/>
      <c r="I42" s="16"/>
      <c r="J42" s="613"/>
      <c r="K42" s="613"/>
      <c r="L42" s="613"/>
      <c r="M42" s="16"/>
      <c r="N42" s="16"/>
      <c r="O42" s="613"/>
      <c r="P42" s="16"/>
      <c r="Q42" s="613"/>
      <c r="R42" s="16"/>
      <c r="S42" s="613"/>
      <c r="T42" s="152"/>
      <c r="U42" s="416"/>
      <c r="V42" s="416"/>
      <c r="W42" s="16"/>
    </row>
    <row r="43" spans="1:23" ht="18">
      <c r="A43" s="58"/>
      <c r="B43" s="58"/>
      <c r="C43" s="411"/>
      <c r="D43" s="1176"/>
      <c r="E43" s="61"/>
      <c r="F43" s="1199"/>
      <c r="G43" s="58"/>
      <c r="H43" s="614"/>
      <c r="I43" s="58"/>
      <c r="J43" s="614"/>
      <c r="K43" s="614"/>
      <c r="L43" s="614"/>
      <c r="M43" s="58"/>
      <c r="N43" s="58"/>
      <c r="O43" s="614"/>
      <c r="P43" s="58"/>
      <c r="Q43" s="614"/>
      <c r="R43" s="58"/>
      <c r="S43" s="614"/>
      <c r="T43" s="58"/>
      <c r="U43" s="411"/>
      <c r="V43" s="411"/>
      <c r="W43" s="58"/>
    </row>
    <row r="44" spans="1:23" ht="19.5" customHeight="1">
      <c r="A44" s="32"/>
      <c r="B44" s="2096"/>
      <c r="C44" s="2096"/>
      <c r="D44" s="2096"/>
      <c r="E44" s="32"/>
      <c r="F44" s="1194"/>
      <c r="G44" s="32"/>
      <c r="H44" s="609"/>
      <c r="I44" s="32"/>
      <c r="J44" s="609"/>
      <c r="K44" s="609"/>
      <c r="L44" s="609"/>
      <c r="M44" s="32"/>
      <c r="N44" s="32"/>
      <c r="O44" s="609"/>
      <c r="P44" s="32"/>
      <c r="Q44" s="609"/>
      <c r="R44" s="2096"/>
      <c r="S44" s="2096"/>
      <c r="T44" s="2096"/>
      <c r="U44" s="2096"/>
      <c r="V44" s="2096"/>
      <c r="W44" s="32"/>
    </row>
    <row r="45" spans="1:23" ht="18.75">
      <c r="A45" s="32"/>
      <c r="B45" s="32"/>
      <c r="C45" s="413"/>
      <c r="D45" s="1171"/>
      <c r="E45" s="32"/>
      <c r="F45" s="1194"/>
      <c r="G45" s="32"/>
      <c r="H45" s="609"/>
      <c r="I45" s="32"/>
      <c r="J45" s="609"/>
      <c r="K45" s="609"/>
      <c r="L45" s="609"/>
      <c r="M45" s="32"/>
      <c r="N45" s="32"/>
      <c r="O45" s="609"/>
      <c r="P45" s="32"/>
      <c r="Q45" s="609"/>
      <c r="R45" s="32"/>
      <c r="S45" s="609"/>
      <c r="T45" s="32"/>
      <c r="U45" s="413"/>
      <c r="V45" s="430"/>
      <c r="W45" s="32"/>
    </row>
    <row r="46" spans="1:23" ht="18.75">
      <c r="A46" s="32"/>
      <c r="B46" s="32"/>
      <c r="C46" s="413"/>
      <c r="D46" s="1171"/>
      <c r="E46" s="32"/>
      <c r="F46" s="1194"/>
      <c r="G46" s="32"/>
      <c r="H46" s="609"/>
      <c r="I46" s="32"/>
      <c r="J46" s="609"/>
      <c r="K46" s="609"/>
      <c r="L46" s="609"/>
      <c r="M46" s="32"/>
      <c r="N46" s="32"/>
      <c r="O46" s="609"/>
      <c r="P46" s="32"/>
      <c r="Q46" s="609"/>
      <c r="R46" s="32"/>
      <c r="S46" s="609"/>
      <c r="T46" s="32"/>
      <c r="U46" s="413"/>
      <c r="V46" s="430"/>
      <c r="W46" s="32"/>
    </row>
    <row r="47" spans="1:23" ht="18.75">
      <c r="A47" s="32"/>
      <c r="B47" s="32"/>
      <c r="C47" s="413"/>
      <c r="D47" s="1171"/>
      <c r="E47" s="32"/>
      <c r="F47" s="1194"/>
      <c r="G47" s="32"/>
      <c r="H47" s="609"/>
      <c r="I47" s="32"/>
      <c r="J47" s="609"/>
      <c r="K47" s="609"/>
      <c r="L47" s="609"/>
      <c r="M47" s="32"/>
      <c r="N47" s="32"/>
      <c r="O47" s="609"/>
      <c r="P47" s="32"/>
      <c r="Q47" s="609"/>
      <c r="R47" s="32"/>
      <c r="S47" s="609"/>
      <c r="T47" s="32"/>
      <c r="U47" s="413"/>
      <c r="V47" s="430"/>
      <c r="W47" s="32"/>
    </row>
    <row r="48" spans="1:23" ht="18.75">
      <c r="A48" s="32"/>
      <c r="B48" s="2120"/>
      <c r="C48" s="2120"/>
      <c r="D48" s="2120"/>
      <c r="E48" s="32"/>
      <c r="F48" s="1194"/>
      <c r="G48" s="32"/>
      <c r="H48" s="609"/>
      <c r="I48" s="32"/>
      <c r="J48" s="609"/>
      <c r="K48" s="609"/>
      <c r="L48" s="609"/>
      <c r="M48" s="32"/>
      <c r="N48" s="32"/>
      <c r="O48" s="609"/>
      <c r="P48" s="32"/>
      <c r="Q48" s="609"/>
      <c r="R48" s="32"/>
      <c r="S48" s="2096"/>
      <c r="T48" s="2096"/>
      <c r="U48" s="2096"/>
      <c r="V48" s="430"/>
      <c r="W48" s="32"/>
    </row>
    <row r="49" spans="1:23" ht="18.75">
      <c r="A49" s="32"/>
      <c r="B49" s="62"/>
      <c r="C49" s="417"/>
      <c r="D49" s="1171"/>
      <c r="E49" s="32"/>
      <c r="F49" s="1194"/>
      <c r="G49" s="32"/>
      <c r="H49" s="609"/>
      <c r="I49" s="32"/>
      <c r="J49" s="609"/>
      <c r="K49" s="609"/>
      <c r="L49" s="609"/>
      <c r="M49" s="32"/>
      <c r="N49" s="32"/>
      <c r="O49" s="609"/>
      <c r="P49" s="32"/>
      <c r="Q49" s="609"/>
      <c r="R49" s="2096"/>
      <c r="S49" s="2096"/>
      <c r="T49" s="2096"/>
      <c r="U49" s="2096"/>
      <c r="V49" s="2096"/>
      <c r="W49" s="32"/>
    </row>
    <row r="50" ht="18" customHeight="1"/>
    <row r="51" spans="1:23" ht="18.75" customHeight="1">
      <c r="A51" s="2115"/>
      <c r="B51" s="2115"/>
      <c r="C51" s="2115"/>
      <c r="D51" s="1172"/>
      <c r="E51" s="55"/>
      <c r="F51" s="1195"/>
      <c r="G51" s="55"/>
      <c r="H51" s="610"/>
      <c r="I51" s="55"/>
      <c r="J51" s="610"/>
      <c r="K51" s="610"/>
      <c r="L51" s="610"/>
      <c r="M51" s="55"/>
      <c r="N51" s="55"/>
      <c r="O51" s="610"/>
      <c r="P51" s="2115"/>
      <c r="Q51" s="2115"/>
      <c r="R51" s="2115"/>
      <c r="S51" s="2115"/>
      <c r="T51" s="2115"/>
      <c r="U51" s="2115"/>
      <c r="V51" s="2115"/>
      <c r="W51" s="2115"/>
    </row>
    <row r="52" spans="1:23" ht="18.75" customHeight="1">
      <c r="A52" s="2115"/>
      <c r="B52" s="2115"/>
      <c r="C52" s="2115"/>
      <c r="D52" s="1172"/>
      <c r="E52" s="55"/>
      <c r="F52" s="1195"/>
      <c r="G52" s="55"/>
      <c r="H52" s="610"/>
      <c r="I52" s="55"/>
      <c r="J52" s="610"/>
      <c r="K52" s="610"/>
      <c r="L52" s="610"/>
      <c r="M52" s="55"/>
      <c r="N52" s="55"/>
      <c r="O52" s="610"/>
      <c r="P52" s="2116"/>
      <c r="Q52" s="2116"/>
      <c r="R52" s="2116"/>
      <c r="S52" s="2116"/>
      <c r="T52" s="2116"/>
      <c r="U52" s="2116"/>
      <c r="V52" s="2116"/>
      <c r="W52" s="2116"/>
    </row>
    <row r="53" spans="1:23" ht="18.75">
      <c r="A53" s="55"/>
      <c r="B53" s="55"/>
      <c r="C53" s="414"/>
      <c r="D53" s="1172"/>
      <c r="E53" s="55"/>
      <c r="F53" s="1195"/>
      <c r="G53" s="55"/>
      <c r="H53" s="610"/>
      <c r="I53" s="55"/>
      <c r="J53" s="610"/>
      <c r="K53" s="610"/>
      <c r="L53" s="610"/>
      <c r="M53" s="55"/>
      <c r="N53" s="55"/>
      <c r="O53" s="610"/>
      <c r="P53" s="55"/>
      <c r="Q53" s="610"/>
      <c r="R53" s="2106"/>
      <c r="S53" s="2106"/>
      <c r="T53" s="2106"/>
      <c r="U53" s="2106"/>
      <c r="V53" s="2106"/>
      <c r="W53" s="55"/>
    </row>
    <row r="54" spans="1:23" ht="21.75" customHeight="1">
      <c r="A54" s="2119"/>
      <c r="B54" s="2119"/>
      <c r="C54" s="2119"/>
      <c r="D54" s="2119"/>
      <c r="E54" s="2119"/>
      <c r="F54" s="2119"/>
      <c r="G54" s="2119"/>
      <c r="H54" s="2119"/>
      <c r="I54" s="2119"/>
      <c r="J54" s="2119"/>
      <c r="K54" s="2119"/>
      <c r="L54" s="2119"/>
      <c r="M54" s="2119"/>
      <c r="N54" s="2119"/>
      <c r="O54" s="2119"/>
      <c r="P54" s="2119"/>
      <c r="Q54" s="2119"/>
      <c r="R54" s="2119"/>
      <c r="S54" s="2119"/>
      <c r="T54" s="2119"/>
      <c r="U54" s="2119"/>
      <c r="V54" s="2119"/>
      <c r="W54" s="2119"/>
    </row>
    <row r="55" spans="1:23" ht="21.75" customHeight="1">
      <c r="A55" s="2096"/>
      <c r="B55" s="2096"/>
      <c r="C55" s="2096"/>
      <c r="D55" s="2096"/>
      <c r="E55" s="2096"/>
      <c r="F55" s="2096"/>
      <c r="G55" s="2096"/>
      <c r="H55" s="2096"/>
      <c r="I55" s="2096"/>
      <c r="J55" s="2096"/>
      <c r="K55" s="2096"/>
      <c r="L55" s="2096"/>
      <c r="M55" s="2096"/>
      <c r="N55" s="2096"/>
      <c r="O55" s="2096"/>
      <c r="P55" s="2096"/>
      <c r="Q55" s="2096"/>
      <c r="R55" s="2096"/>
      <c r="S55" s="2096"/>
      <c r="T55" s="2096"/>
      <c r="U55" s="2096"/>
      <c r="V55" s="2096"/>
      <c r="W55" s="2096"/>
    </row>
    <row r="57" spans="1:23" ht="21.75" customHeight="1">
      <c r="A57" s="2121"/>
      <c r="B57" s="2122"/>
      <c r="C57" s="2123"/>
      <c r="D57" s="2123"/>
      <c r="E57" s="2123"/>
      <c r="F57" s="2123"/>
      <c r="G57" s="2123"/>
      <c r="H57" s="611"/>
      <c r="I57" s="148"/>
      <c r="J57" s="2124"/>
      <c r="K57" s="635"/>
      <c r="L57" s="635"/>
      <c r="M57" s="2122"/>
      <c r="N57" s="2125"/>
      <c r="O57" s="2122"/>
      <c r="P57" s="2125"/>
      <c r="Q57" s="2122"/>
      <c r="R57" s="2125"/>
      <c r="S57" s="2122"/>
      <c r="T57" s="2125"/>
      <c r="U57" s="2125"/>
      <c r="V57" s="2125"/>
      <c r="W57" s="2125"/>
    </row>
    <row r="58" spans="1:23" ht="51.75" customHeight="1">
      <c r="A58" s="2008"/>
      <c r="B58" s="2122"/>
      <c r="C58" s="2126"/>
      <c r="D58" s="2122"/>
      <c r="E58" s="2122"/>
      <c r="F58" s="2122"/>
      <c r="G58" s="2122"/>
      <c r="H58" s="625"/>
      <c r="I58" s="147"/>
      <c r="J58" s="2124"/>
      <c r="K58" s="635"/>
      <c r="L58" s="635"/>
      <c r="M58" s="2125"/>
      <c r="N58" s="2125"/>
      <c r="O58" s="2125"/>
      <c r="P58" s="2125"/>
      <c r="Q58" s="2125"/>
      <c r="R58" s="2125"/>
      <c r="S58" s="2125"/>
      <c r="T58" s="2125"/>
      <c r="U58" s="2125"/>
      <c r="V58" s="2125"/>
      <c r="W58" s="2125"/>
    </row>
    <row r="59" spans="1:23" ht="19.5" customHeight="1">
      <c r="A59" s="2008"/>
      <c r="B59" s="2122"/>
      <c r="C59" s="2126"/>
      <c r="D59" s="1173"/>
      <c r="E59" s="148"/>
      <c r="F59" s="1196"/>
      <c r="G59" s="148"/>
      <c r="H59" s="611"/>
      <c r="I59" s="148"/>
      <c r="J59" s="2124"/>
      <c r="K59" s="635"/>
      <c r="L59" s="635"/>
      <c r="M59" s="148"/>
      <c r="N59" s="148"/>
      <c r="O59" s="611"/>
      <c r="P59" s="148"/>
      <c r="Q59" s="611"/>
      <c r="R59" s="148"/>
      <c r="S59" s="611"/>
      <c r="T59" s="148"/>
      <c r="U59" s="427"/>
      <c r="V59" s="427"/>
      <c r="W59" s="148"/>
    </row>
    <row r="60" spans="1:23" ht="22.5" customHeight="1">
      <c r="A60" s="318"/>
      <c r="B60" s="322"/>
      <c r="C60" s="418"/>
      <c r="D60" s="1177"/>
      <c r="E60" s="324"/>
      <c r="F60" s="1200"/>
      <c r="G60" s="324"/>
      <c r="H60" s="627"/>
      <c r="I60" s="324"/>
      <c r="J60" s="615"/>
      <c r="K60" s="615"/>
      <c r="L60" s="615"/>
      <c r="M60" s="323"/>
      <c r="N60" s="324"/>
      <c r="O60" s="615"/>
      <c r="P60" s="323"/>
      <c r="Q60" s="615"/>
      <c r="R60" s="324"/>
      <c r="S60" s="615"/>
      <c r="T60" s="324"/>
      <c r="U60" s="418"/>
      <c r="V60" s="418"/>
      <c r="W60" s="323"/>
    </row>
    <row r="61" spans="1:23" ht="22.5" customHeight="1">
      <c r="A61" s="319"/>
      <c r="B61" s="322"/>
      <c r="C61" s="418"/>
      <c r="D61" s="1177"/>
      <c r="E61" s="324"/>
      <c r="F61" s="1200"/>
      <c r="G61" s="324"/>
      <c r="H61" s="627"/>
      <c r="I61" s="324"/>
      <c r="J61" s="615"/>
      <c r="K61" s="615"/>
      <c r="L61" s="615"/>
      <c r="M61" s="323"/>
      <c r="N61" s="324"/>
      <c r="O61" s="615"/>
      <c r="P61" s="323"/>
      <c r="Q61" s="615"/>
      <c r="R61" s="324"/>
      <c r="S61" s="615"/>
      <c r="T61" s="324"/>
      <c r="U61" s="418"/>
      <c r="V61" s="418"/>
      <c r="W61" s="323"/>
    </row>
    <row r="62" spans="1:23" ht="22.5" customHeight="1">
      <c r="A62" s="319"/>
      <c r="B62" s="322"/>
      <c r="C62" s="418"/>
      <c r="D62" s="1177"/>
      <c r="E62" s="324"/>
      <c r="F62" s="1200"/>
      <c r="G62" s="324"/>
      <c r="H62" s="627"/>
      <c r="I62" s="324"/>
      <c r="J62" s="615"/>
      <c r="K62" s="615"/>
      <c r="L62" s="615"/>
      <c r="M62" s="323"/>
      <c r="N62" s="324"/>
      <c r="O62" s="615"/>
      <c r="P62" s="323"/>
      <c r="Q62" s="615"/>
      <c r="R62" s="324"/>
      <c r="S62" s="615"/>
      <c r="T62" s="324"/>
      <c r="U62" s="418"/>
      <c r="V62" s="418"/>
      <c r="W62" s="324"/>
    </row>
    <row r="63" spans="1:23" ht="22.5" customHeight="1">
      <c r="A63" s="319"/>
      <c r="B63" s="322"/>
      <c r="C63" s="418"/>
      <c r="D63" s="1177"/>
      <c r="E63" s="324"/>
      <c r="F63" s="1200"/>
      <c r="G63" s="324"/>
      <c r="H63" s="627"/>
      <c r="I63" s="324"/>
      <c r="J63" s="615"/>
      <c r="K63" s="615"/>
      <c r="L63" s="615"/>
      <c r="M63" s="323"/>
      <c r="N63" s="324"/>
      <c r="O63" s="615"/>
      <c r="P63" s="323"/>
      <c r="Q63" s="615"/>
      <c r="R63" s="324"/>
      <c r="S63" s="615"/>
      <c r="T63" s="324"/>
      <c r="U63" s="418"/>
      <c r="V63" s="418"/>
      <c r="W63" s="323"/>
    </row>
    <row r="64" spans="1:23" ht="22.5" customHeight="1">
      <c r="A64" s="319"/>
      <c r="B64" s="322"/>
      <c r="C64" s="418"/>
      <c r="D64" s="1177"/>
      <c r="E64" s="324"/>
      <c r="F64" s="1200"/>
      <c r="G64" s="324"/>
      <c r="H64" s="627"/>
      <c r="I64" s="324"/>
      <c r="J64" s="615"/>
      <c r="K64" s="615"/>
      <c r="L64" s="615"/>
      <c r="M64" s="323"/>
      <c r="N64" s="324"/>
      <c r="O64" s="615"/>
      <c r="P64" s="323"/>
      <c r="Q64" s="615"/>
      <c r="R64" s="324"/>
      <c r="S64" s="615"/>
      <c r="T64" s="324"/>
      <c r="U64" s="418"/>
      <c r="V64" s="418"/>
      <c r="W64" s="325"/>
    </row>
    <row r="65" spans="1:23" ht="22.5" customHeight="1">
      <c r="A65" s="319"/>
      <c r="B65" s="322"/>
      <c r="C65" s="418"/>
      <c r="D65" s="1177"/>
      <c r="E65" s="324"/>
      <c r="F65" s="1200"/>
      <c r="G65" s="18"/>
      <c r="H65" s="626"/>
      <c r="I65" s="18"/>
      <c r="J65" s="615"/>
      <c r="K65" s="615"/>
      <c r="L65" s="615"/>
      <c r="M65" s="323"/>
      <c r="N65" s="324"/>
      <c r="O65" s="615"/>
      <c r="P65" s="323"/>
      <c r="Q65" s="615"/>
      <c r="R65" s="324"/>
      <c r="S65" s="615"/>
      <c r="T65" s="324"/>
      <c r="U65" s="418"/>
      <c r="V65" s="418"/>
      <c r="W65" s="325"/>
    </row>
    <row r="66" spans="1:23" ht="22.5" customHeight="1">
      <c r="A66" s="319"/>
      <c r="B66" s="322"/>
      <c r="C66" s="418"/>
      <c r="D66" s="1177"/>
      <c r="E66" s="323"/>
      <c r="F66" s="1200"/>
      <c r="G66" s="324"/>
      <c r="H66" s="627"/>
      <c r="I66" s="324"/>
      <c r="J66" s="615"/>
      <c r="K66" s="615"/>
      <c r="L66" s="615"/>
      <c r="M66" s="323"/>
      <c r="N66" s="323"/>
      <c r="O66" s="615"/>
      <c r="P66" s="323"/>
      <c r="Q66" s="615"/>
      <c r="R66" s="324"/>
      <c r="S66" s="615"/>
      <c r="T66" s="324"/>
      <c r="U66" s="418"/>
      <c r="V66" s="418"/>
      <c r="W66" s="323"/>
    </row>
    <row r="67" spans="1:23" ht="22.5" customHeight="1">
      <c r="A67" s="320"/>
      <c r="B67" s="322"/>
      <c r="C67" s="418"/>
      <c r="D67" s="1177"/>
      <c r="E67" s="323"/>
      <c r="F67" s="1200"/>
      <c r="G67" s="324"/>
      <c r="H67" s="627"/>
      <c r="I67" s="324"/>
      <c r="J67" s="615"/>
      <c r="K67" s="615"/>
      <c r="L67" s="615"/>
      <c r="M67" s="323"/>
      <c r="N67" s="323"/>
      <c r="O67" s="615"/>
      <c r="P67" s="323"/>
      <c r="Q67" s="615"/>
      <c r="R67" s="324"/>
      <c r="S67" s="615"/>
      <c r="T67" s="324"/>
      <c r="U67" s="418"/>
      <c r="V67" s="418"/>
      <c r="W67" s="323"/>
    </row>
    <row r="68" spans="1:23" ht="22.5" customHeight="1">
      <c r="A68" s="321"/>
      <c r="B68" s="326"/>
      <c r="C68" s="419"/>
      <c r="D68" s="1178"/>
      <c r="E68" s="327"/>
      <c r="F68" s="1201"/>
      <c r="G68" s="328"/>
      <c r="H68" s="628"/>
      <c r="I68" s="328"/>
      <c r="J68" s="616"/>
      <c r="K68" s="616"/>
      <c r="L68" s="616"/>
      <c r="M68" s="327"/>
      <c r="N68" s="327"/>
      <c r="O68" s="616"/>
      <c r="P68" s="327"/>
      <c r="Q68" s="616"/>
      <c r="R68" s="328"/>
      <c r="S68" s="616"/>
      <c r="T68" s="328"/>
      <c r="U68" s="419"/>
      <c r="V68" s="416"/>
      <c r="W68" s="328"/>
    </row>
    <row r="69" spans="1:23" ht="13.5" customHeight="1">
      <c r="A69" s="58"/>
      <c r="B69" s="329"/>
      <c r="C69" s="420"/>
      <c r="D69" s="1179"/>
      <c r="E69" s="329"/>
      <c r="F69" s="1202"/>
      <c r="G69" s="329"/>
      <c r="H69" s="617"/>
      <c r="I69" s="329"/>
      <c r="J69" s="617"/>
      <c r="K69" s="617"/>
      <c r="L69" s="617"/>
      <c r="M69" s="329"/>
      <c r="N69" s="329"/>
      <c r="O69" s="617"/>
      <c r="P69" s="329"/>
      <c r="Q69" s="617"/>
      <c r="R69" s="329"/>
      <c r="S69" s="617"/>
      <c r="T69" s="329"/>
      <c r="U69" s="420"/>
      <c r="V69" s="420"/>
      <c r="W69" s="329"/>
    </row>
    <row r="70" spans="1:23" ht="20.25" customHeight="1">
      <c r="A70" s="1"/>
      <c r="B70" s="330"/>
      <c r="C70" s="421"/>
      <c r="D70" s="1180"/>
      <c r="E70" s="330"/>
      <c r="F70" s="1203"/>
      <c r="G70" s="330"/>
      <c r="H70" s="618"/>
      <c r="I70" s="330"/>
      <c r="J70" s="618"/>
      <c r="K70" s="618"/>
      <c r="L70" s="618"/>
      <c r="M70" s="330"/>
      <c r="N70" s="330"/>
      <c r="O70" s="618"/>
      <c r="P70" s="330"/>
      <c r="Q70" s="618"/>
      <c r="R70" s="2117"/>
      <c r="S70" s="2117"/>
      <c r="T70" s="2117"/>
      <c r="U70" s="2117"/>
      <c r="V70" s="2117"/>
      <c r="W70" s="330"/>
    </row>
    <row r="71" spans="1:23" ht="20.25" customHeight="1">
      <c r="A71" s="32"/>
      <c r="B71" s="2118"/>
      <c r="C71" s="2118"/>
      <c r="D71" s="2118"/>
      <c r="E71" s="331"/>
      <c r="F71" s="1204"/>
      <c r="G71" s="331"/>
      <c r="H71" s="619"/>
      <c r="I71" s="331"/>
      <c r="J71" s="619"/>
      <c r="K71" s="619"/>
      <c r="L71" s="619"/>
      <c r="M71" s="331"/>
      <c r="N71" s="331"/>
      <c r="O71" s="619"/>
      <c r="P71" s="331"/>
      <c r="Q71" s="619"/>
      <c r="R71" s="2118"/>
      <c r="S71" s="2118"/>
      <c r="T71" s="2118"/>
      <c r="U71" s="2118"/>
      <c r="V71" s="2118"/>
      <c r="W71" s="331"/>
    </row>
    <row r="72" spans="1:23" ht="20.25" customHeight="1">
      <c r="A72" s="32"/>
      <c r="B72" s="135"/>
      <c r="C72" s="422"/>
      <c r="D72" s="1181"/>
      <c r="E72" s="331"/>
      <c r="F72" s="1204"/>
      <c r="G72" s="331"/>
      <c r="H72" s="619"/>
      <c r="I72" s="331"/>
      <c r="J72" s="619"/>
      <c r="K72" s="619"/>
      <c r="L72" s="619"/>
      <c r="M72" s="331"/>
      <c r="N72" s="331"/>
      <c r="O72" s="619"/>
      <c r="P72" s="331"/>
      <c r="Q72" s="619"/>
      <c r="R72" s="135"/>
      <c r="S72" s="644"/>
      <c r="T72" s="135"/>
      <c r="U72" s="422"/>
      <c r="V72" s="422"/>
      <c r="W72" s="331"/>
    </row>
    <row r="73" spans="1:23" ht="18.75">
      <c r="A73" s="32"/>
      <c r="B73" s="331"/>
      <c r="C73" s="423"/>
      <c r="D73" s="1182"/>
      <c r="E73" s="331"/>
      <c r="F73" s="1204"/>
      <c r="G73" s="331"/>
      <c r="H73" s="619"/>
      <c r="I73" s="331"/>
      <c r="J73" s="619"/>
      <c r="K73" s="619"/>
      <c r="L73" s="619"/>
      <c r="M73" s="331"/>
      <c r="N73" s="331"/>
      <c r="O73" s="619"/>
      <c r="P73" s="331"/>
      <c r="Q73" s="619"/>
      <c r="R73" s="331"/>
      <c r="S73" s="619"/>
      <c r="T73" s="331"/>
      <c r="U73" s="423"/>
      <c r="V73" s="423"/>
      <c r="W73" s="331"/>
    </row>
    <row r="74" spans="1:23" ht="18.75">
      <c r="A74" s="32"/>
      <c r="B74" s="32"/>
      <c r="C74" s="413"/>
      <c r="D74" s="1171"/>
      <c r="E74" s="32"/>
      <c r="F74" s="1194"/>
      <c r="G74" s="32"/>
      <c r="H74" s="609"/>
      <c r="I74" s="32"/>
      <c r="J74" s="636"/>
      <c r="K74" s="636"/>
      <c r="L74" s="636"/>
      <c r="M74" s="32"/>
      <c r="N74" s="32"/>
      <c r="O74" s="609"/>
      <c r="P74" s="32"/>
      <c r="Q74" s="609"/>
      <c r="R74" s="32"/>
      <c r="S74" s="609"/>
      <c r="T74" s="32"/>
      <c r="U74" s="413"/>
      <c r="V74" s="413"/>
      <c r="W74" s="32"/>
    </row>
    <row r="75" spans="1:23" ht="18.75">
      <c r="A75" s="32"/>
      <c r="B75" s="32"/>
      <c r="C75" s="413"/>
      <c r="D75" s="1171"/>
      <c r="E75" s="32"/>
      <c r="F75" s="1194"/>
      <c r="G75" s="32"/>
      <c r="H75" s="609"/>
      <c r="I75" s="32"/>
      <c r="J75" s="609"/>
      <c r="K75" s="609"/>
      <c r="L75" s="609"/>
      <c r="M75" s="32"/>
      <c r="N75" s="32"/>
      <c r="O75" s="609"/>
      <c r="P75" s="32"/>
      <c r="Q75" s="609"/>
      <c r="R75" s="32"/>
      <c r="S75" s="609"/>
      <c r="T75" s="32"/>
      <c r="U75" s="413"/>
      <c r="V75" s="413"/>
      <c r="W75" s="32"/>
    </row>
    <row r="76" spans="1:23" ht="18.75">
      <c r="A76" s="2096"/>
      <c r="B76" s="2096"/>
      <c r="C76" s="2096"/>
      <c r="D76" s="2096"/>
      <c r="E76" s="2096"/>
      <c r="F76" s="1194"/>
      <c r="G76" s="32"/>
      <c r="H76" s="609"/>
      <c r="I76" s="32"/>
      <c r="J76" s="609"/>
      <c r="K76" s="609"/>
      <c r="L76" s="609"/>
      <c r="M76" s="32"/>
      <c r="N76" s="32"/>
      <c r="O76" s="609"/>
      <c r="P76" s="32"/>
      <c r="Q76" s="609"/>
      <c r="R76" s="2096"/>
      <c r="S76" s="2096"/>
      <c r="T76" s="2096"/>
      <c r="U76" s="2096"/>
      <c r="V76" s="2096"/>
      <c r="W76" s="32"/>
    </row>
    <row r="79" spans="1:23" ht="17.25">
      <c r="A79" s="2115"/>
      <c r="B79" s="2115"/>
      <c r="C79" s="2115"/>
      <c r="D79" s="1172"/>
      <c r="E79" s="55"/>
      <c r="F79" s="1195"/>
      <c r="G79" s="55"/>
      <c r="H79" s="610"/>
      <c r="I79" s="55"/>
      <c r="J79" s="610"/>
      <c r="K79" s="610"/>
      <c r="L79" s="610"/>
      <c r="M79" s="55"/>
      <c r="N79" s="55"/>
      <c r="O79" s="610"/>
      <c r="P79" s="2115"/>
      <c r="Q79" s="2115"/>
      <c r="R79" s="2115"/>
      <c r="S79" s="2115"/>
      <c r="T79" s="2115"/>
      <c r="U79" s="2115"/>
      <c r="V79" s="2115"/>
      <c r="W79" s="2115"/>
    </row>
    <row r="80" spans="1:23" ht="17.25">
      <c r="A80" s="2115"/>
      <c r="B80" s="2115"/>
      <c r="C80" s="2115"/>
      <c r="D80" s="1172"/>
      <c r="E80" s="55"/>
      <c r="F80" s="1195"/>
      <c r="G80" s="55"/>
      <c r="H80" s="610"/>
      <c r="I80" s="55"/>
      <c r="J80" s="610"/>
      <c r="K80" s="610"/>
      <c r="L80" s="610"/>
      <c r="M80" s="55"/>
      <c r="N80" s="55"/>
      <c r="O80" s="610"/>
      <c r="P80" s="2116"/>
      <c r="Q80" s="2116"/>
      <c r="R80" s="2116"/>
      <c r="S80" s="2116"/>
      <c r="T80" s="2116"/>
      <c r="U80" s="2116"/>
      <c r="V80" s="2116"/>
      <c r="W80" s="2116"/>
    </row>
    <row r="81" spans="1:23" ht="18.75">
      <c r="A81" s="55"/>
      <c r="B81" s="55"/>
      <c r="C81" s="414"/>
      <c r="D81" s="1172"/>
      <c r="E81" s="55"/>
      <c r="F81" s="1195"/>
      <c r="G81" s="55"/>
      <c r="H81" s="610"/>
      <c r="I81" s="55"/>
      <c r="J81" s="610"/>
      <c r="K81" s="610"/>
      <c r="L81" s="610"/>
      <c r="M81" s="55"/>
      <c r="N81" s="55"/>
      <c r="O81" s="610"/>
      <c r="P81" s="55"/>
      <c r="Q81" s="610"/>
      <c r="R81" s="2106"/>
      <c r="S81" s="2106"/>
      <c r="T81" s="2106"/>
      <c r="U81" s="2106"/>
      <c r="V81" s="2106"/>
      <c r="W81" s="55"/>
    </row>
    <row r="82" spans="1:23" ht="20.25">
      <c r="A82" s="2119"/>
      <c r="B82" s="2119"/>
      <c r="C82" s="2119"/>
      <c r="D82" s="2119"/>
      <c r="E82" s="2119"/>
      <c r="F82" s="2119"/>
      <c r="G82" s="2119"/>
      <c r="H82" s="2119"/>
      <c r="I82" s="2119"/>
      <c r="J82" s="2119"/>
      <c r="K82" s="2119"/>
      <c r="L82" s="2119"/>
      <c r="M82" s="2119"/>
      <c r="N82" s="2119"/>
      <c r="O82" s="2119"/>
      <c r="P82" s="2119"/>
      <c r="Q82" s="2119"/>
      <c r="R82" s="2119"/>
      <c r="S82" s="2119"/>
      <c r="T82" s="2119"/>
      <c r="U82" s="2119"/>
      <c r="V82" s="2119"/>
      <c r="W82" s="2119"/>
    </row>
    <row r="83" spans="1:23" ht="18.75">
      <c r="A83" s="2096"/>
      <c r="B83" s="2096"/>
      <c r="C83" s="2096"/>
      <c r="D83" s="2096"/>
      <c r="E83" s="2096"/>
      <c r="F83" s="2096"/>
      <c r="G83" s="2096"/>
      <c r="H83" s="2096"/>
      <c r="I83" s="2096"/>
      <c r="J83" s="2096"/>
      <c r="K83" s="2096"/>
      <c r="L83" s="2096"/>
      <c r="M83" s="2096"/>
      <c r="N83" s="2096"/>
      <c r="O83" s="2096"/>
      <c r="P83" s="2096"/>
      <c r="Q83" s="2096"/>
      <c r="R83" s="2096"/>
      <c r="S83" s="2096"/>
      <c r="T83" s="2096"/>
      <c r="U83" s="2096"/>
      <c r="V83" s="2096"/>
      <c r="W83" s="2096"/>
    </row>
    <row r="84" ht="14.25" customHeight="1"/>
    <row r="85" spans="1:23" ht="18">
      <c r="A85" s="2107"/>
      <c r="B85" s="2109"/>
      <c r="C85" s="2114"/>
      <c r="D85" s="2114"/>
      <c r="E85" s="2114"/>
      <c r="F85" s="2114"/>
      <c r="G85" s="2114"/>
      <c r="H85" s="629"/>
      <c r="I85" s="132"/>
      <c r="J85" s="2111"/>
      <c r="K85" s="672"/>
      <c r="L85" s="672"/>
      <c r="M85" s="2097"/>
      <c r="N85" s="2098"/>
      <c r="O85" s="2097"/>
      <c r="P85" s="2098"/>
      <c r="Q85" s="2097"/>
      <c r="R85" s="2098"/>
      <c r="S85" s="2097"/>
      <c r="T85" s="2098"/>
      <c r="U85" s="2101"/>
      <c r="V85" s="2101"/>
      <c r="W85" s="2098"/>
    </row>
    <row r="86" spans="1:23" ht="54" customHeight="1">
      <c r="A86" s="2108"/>
      <c r="B86" s="2110"/>
      <c r="C86" s="2103"/>
      <c r="D86" s="2105"/>
      <c r="E86" s="2105"/>
      <c r="F86" s="2105"/>
      <c r="G86" s="2105"/>
      <c r="H86" s="630"/>
      <c r="I86" s="57"/>
      <c r="J86" s="2112"/>
      <c r="K86" s="673"/>
      <c r="L86" s="673"/>
      <c r="M86" s="2099"/>
      <c r="N86" s="2100"/>
      <c r="O86" s="2099"/>
      <c r="P86" s="2100"/>
      <c r="Q86" s="2099"/>
      <c r="R86" s="2100"/>
      <c r="S86" s="2099"/>
      <c r="T86" s="2100"/>
      <c r="U86" s="2102"/>
      <c r="V86" s="2102"/>
      <c r="W86" s="2100"/>
    </row>
    <row r="87" spans="1:23" ht="38.25" customHeight="1">
      <c r="A87" s="2108"/>
      <c r="B87" s="2110"/>
      <c r="C87" s="2104"/>
      <c r="D87" s="1183"/>
      <c r="E87" s="59"/>
      <c r="F87" s="1205"/>
      <c r="G87" s="59"/>
      <c r="H87" s="620"/>
      <c r="I87" s="59"/>
      <c r="J87" s="2113"/>
      <c r="K87" s="637"/>
      <c r="L87" s="637"/>
      <c r="M87" s="59"/>
      <c r="N87" s="59"/>
      <c r="O87" s="620"/>
      <c r="P87" s="59"/>
      <c r="Q87" s="620"/>
      <c r="R87" s="59"/>
      <c r="S87" s="620"/>
      <c r="T87" s="59"/>
      <c r="U87" s="428"/>
      <c r="V87" s="428"/>
      <c r="W87" s="59"/>
    </row>
    <row r="88" spans="1:23" ht="21.75" customHeight="1">
      <c r="A88" s="63"/>
      <c r="B88" s="64"/>
      <c r="C88" s="424"/>
      <c r="D88" s="1184"/>
      <c r="E88" s="65"/>
      <c r="F88" s="1206"/>
      <c r="G88" s="66"/>
      <c r="H88" s="631"/>
      <c r="I88" s="66"/>
      <c r="J88" s="621"/>
      <c r="K88" s="621"/>
      <c r="L88" s="621"/>
      <c r="M88" s="65"/>
      <c r="N88" s="66"/>
      <c r="O88" s="621"/>
      <c r="P88" s="65"/>
      <c r="Q88" s="621"/>
      <c r="R88" s="66"/>
      <c r="S88" s="621"/>
      <c r="T88" s="66"/>
      <c r="U88" s="424"/>
      <c r="V88" s="424"/>
      <c r="W88" s="65"/>
    </row>
    <row r="89" spans="1:23" ht="18.75" customHeight="1">
      <c r="A89" s="67"/>
      <c r="B89" s="68"/>
      <c r="C89" s="424"/>
      <c r="D89" s="1184"/>
      <c r="E89" s="65"/>
      <c r="F89" s="1206"/>
      <c r="G89" s="66"/>
      <c r="H89" s="631"/>
      <c r="I89" s="66"/>
      <c r="J89" s="621"/>
      <c r="K89" s="621"/>
      <c r="L89" s="621"/>
      <c r="M89" s="65"/>
      <c r="N89" s="66"/>
      <c r="O89" s="621"/>
      <c r="P89" s="65"/>
      <c r="Q89" s="621"/>
      <c r="R89" s="66"/>
      <c r="S89" s="621"/>
      <c r="T89" s="66"/>
      <c r="U89" s="424"/>
      <c r="V89" s="424"/>
      <c r="W89" s="65"/>
    </row>
    <row r="90" spans="1:23" ht="16.5">
      <c r="A90" s="67"/>
      <c r="B90" s="68"/>
      <c r="C90" s="424"/>
      <c r="D90" s="1184"/>
      <c r="E90" s="65"/>
      <c r="F90" s="1206"/>
      <c r="G90" s="66"/>
      <c r="H90" s="631"/>
      <c r="I90" s="66"/>
      <c r="J90" s="621"/>
      <c r="K90" s="621"/>
      <c r="L90" s="621"/>
      <c r="M90" s="65"/>
      <c r="N90" s="66"/>
      <c r="O90" s="621"/>
      <c r="P90" s="65"/>
      <c r="Q90" s="621"/>
      <c r="R90" s="66"/>
      <c r="S90" s="621"/>
      <c r="T90" s="66"/>
      <c r="U90" s="424"/>
      <c r="V90" s="424"/>
      <c r="W90" s="66"/>
    </row>
    <row r="91" spans="1:23" ht="16.5">
      <c r="A91" s="67"/>
      <c r="B91" s="68"/>
      <c r="C91" s="424"/>
      <c r="D91" s="1184"/>
      <c r="E91" s="65"/>
      <c r="F91" s="1206"/>
      <c r="G91" s="66"/>
      <c r="H91" s="631"/>
      <c r="I91" s="66"/>
      <c r="J91" s="621"/>
      <c r="K91" s="621"/>
      <c r="L91" s="621"/>
      <c r="M91" s="65"/>
      <c r="N91" s="66"/>
      <c r="O91" s="621"/>
      <c r="P91" s="65"/>
      <c r="Q91" s="621"/>
      <c r="R91" s="66"/>
      <c r="S91" s="621"/>
      <c r="T91" s="66"/>
      <c r="U91" s="424"/>
      <c r="V91" s="424"/>
      <c r="W91" s="65"/>
    </row>
    <row r="92" spans="1:23" ht="16.5">
      <c r="A92" s="67"/>
      <c r="B92" s="68"/>
      <c r="C92" s="424"/>
      <c r="D92" s="1184"/>
      <c r="E92" s="65"/>
      <c r="F92" s="1206"/>
      <c r="G92" s="66"/>
      <c r="H92" s="631"/>
      <c r="I92" s="66"/>
      <c r="J92" s="621"/>
      <c r="K92" s="621"/>
      <c r="L92" s="621"/>
      <c r="M92" s="65"/>
      <c r="N92" s="66"/>
      <c r="O92" s="621"/>
      <c r="P92" s="65"/>
      <c r="Q92" s="621"/>
      <c r="R92" s="66"/>
      <c r="S92" s="621"/>
      <c r="T92" s="66"/>
      <c r="U92" s="424"/>
      <c r="V92" s="424"/>
      <c r="W92" s="69"/>
    </row>
    <row r="93" spans="1:23" ht="16.5">
      <c r="A93" s="67"/>
      <c r="B93" s="68"/>
      <c r="C93" s="424"/>
      <c r="D93" s="1184"/>
      <c r="E93" s="65"/>
      <c r="F93" s="1206"/>
      <c r="G93" s="60"/>
      <c r="H93" s="632"/>
      <c r="I93" s="60"/>
      <c r="J93" s="621"/>
      <c r="K93" s="621"/>
      <c r="L93" s="621"/>
      <c r="M93" s="65"/>
      <c r="N93" s="69"/>
      <c r="O93" s="621"/>
      <c r="P93" s="65"/>
      <c r="Q93" s="621"/>
      <c r="R93" s="66"/>
      <c r="S93" s="621"/>
      <c r="T93" s="66"/>
      <c r="U93" s="424"/>
      <c r="V93" s="424"/>
      <c r="W93" s="69"/>
    </row>
    <row r="94" spans="1:23" ht="16.5">
      <c r="A94" s="67"/>
      <c r="B94" s="68"/>
      <c r="C94" s="424"/>
      <c r="D94" s="1184"/>
      <c r="E94" s="65"/>
      <c r="F94" s="1206"/>
      <c r="G94" s="66"/>
      <c r="H94" s="631"/>
      <c r="I94" s="66"/>
      <c r="J94" s="621"/>
      <c r="K94" s="621"/>
      <c r="L94" s="621"/>
      <c r="M94" s="65"/>
      <c r="N94" s="65"/>
      <c r="O94" s="621"/>
      <c r="P94" s="65"/>
      <c r="Q94" s="621"/>
      <c r="R94" s="66"/>
      <c r="S94" s="621"/>
      <c r="T94" s="66"/>
      <c r="U94" s="424"/>
      <c r="V94" s="424"/>
      <c r="W94" s="65"/>
    </row>
    <row r="95" spans="1:23" ht="19.5" customHeight="1">
      <c r="A95" s="70"/>
      <c r="B95" s="71"/>
      <c r="C95" s="425"/>
      <c r="D95" s="1185"/>
      <c r="E95" s="74"/>
      <c r="F95" s="1207"/>
      <c r="G95" s="73"/>
      <c r="H95" s="633"/>
      <c r="I95" s="133"/>
      <c r="J95" s="622"/>
      <c r="K95" s="622"/>
      <c r="L95" s="622"/>
      <c r="M95" s="72"/>
      <c r="N95" s="74"/>
      <c r="O95" s="622"/>
      <c r="P95" s="74"/>
      <c r="Q95" s="622"/>
      <c r="R95" s="73"/>
      <c r="S95" s="622"/>
      <c r="T95" s="73"/>
      <c r="U95" s="424"/>
      <c r="V95" s="425"/>
      <c r="W95" s="72"/>
    </row>
    <row r="96" spans="1:23" ht="22.5" customHeight="1">
      <c r="A96" s="75"/>
      <c r="B96" s="75"/>
      <c r="C96" s="426"/>
      <c r="D96" s="1186"/>
      <c r="E96" s="76"/>
      <c r="F96" s="1208"/>
      <c r="G96" s="77"/>
      <c r="H96" s="634"/>
      <c r="I96" s="77"/>
      <c r="J96" s="623"/>
      <c r="K96" s="623"/>
      <c r="L96" s="623"/>
      <c r="M96" s="76"/>
      <c r="N96" s="76"/>
      <c r="O96" s="623"/>
      <c r="P96" s="76"/>
      <c r="Q96" s="623"/>
      <c r="R96" s="77"/>
      <c r="S96" s="623"/>
      <c r="T96" s="77"/>
      <c r="U96" s="426"/>
      <c r="V96" s="431"/>
      <c r="W96" s="78"/>
    </row>
    <row r="97" spans="1:23" ht="18">
      <c r="A97" s="58"/>
      <c r="B97" s="58"/>
      <c r="C97" s="411"/>
      <c r="D97" s="1176"/>
      <c r="E97" s="58"/>
      <c r="F97" s="1199"/>
      <c r="G97" s="58"/>
      <c r="H97" s="614"/>
      <c r="I97" s="58"/>
      <c r="J97" s="614"/>
      <c r="K97" s="614"/>
      <c r="L97" s="614"/>
      <c r="M97" s="58"/>
      <c r="N97" s="58"/>
      <c r="O97" s="614"/>
      <c r="P97" s="58"/>
      <c r="Q97" s="614"/>
      <c r="R97" s="58"/>
      <c r="S97" s="614"/>
      <c r="T97" s="58"/>
      <c r="U97" s="411"/>
      <c r="V97" s="411"/>
      <c r="W97" s="58"/>
    </row>
    <row r="98" spans="1:23" ht="18.75">
      <c r="A98" s="1"/>
      <c r="B98" s="1"/>
      <c r="C98" s="412"/>
      <c r="D98" s="1187"/>
      <c r="E98" s="1"/>
      <c r="F98" s="1209"/>
      <c r="G98" s="1"/>
      <c r="H98" s="624"/>
      <c r="I98" s="1"/>
      <c r="J98" s="624"/>
      <c r="K98" s="624"/>
      <c r="L98" s="624"/>
      <c r="M98" s="1"/>
      <c r="N98" s="1"/>
      <c r="O98" s="624"/>
      <c r="P98" s="1"/>
      <c r="Q98" s="624"/>
      <c r="R98" s="2106"/>
      <c r="S98" s="2106"/>
      <c r="T98" s="2106"/>
      <c r="U98" s="2106"/>
      <c r="V98" s="2106"/>
      <c r="W98" s="1"/>
    </row>
    <row r="99" spans="1:23" ht="18.75">
      <c r="A99" s="32"/>
      <c r="B99" s="2096"/>
      <c r="C99" s="2096"/>
      <c r="D99" s="2096"/>
      <c r="E99" s="32"/>
      <c r="F99" s="1194"/>
      <c r="G99" s="32"/>
      <c r="H99" s="609"/>
      <c r="I99" s="32"/>
      <c r="J99" s="609"/>
      <c r="K99" s="609"/>
      <c r="L99" s="609"/>
      <c r="M99" s="32"/>
      <c r="N99" s="32"/>
      <c r="O99" s="609"/>
      <c r="P99" s="32"/>
      <c r="Q99" s="609"/>
      <c r="R99" s="2096"/>
      <c r="S99" s="2096"/>
      <c r="T99" s="2096"/>
      <c r="U99" s="2096"/>
      <c r="V99" s="2096"/>
      <c r="W99" s="32"/>
    </row>
    <row r="100" spans="1:23" ht="18.75">
      <c r="A100" s="32"/>
      <c r="B100" s="32"/>
      <c r="C100" s="413"/>
      <c r="D100" s="1171"/>
      <c r="E100" s="32"/>
      <c r="F100" s="1194"/>
      <c r="G100" s="32"/>
      <c r="H100" s="609"/>
      <c r="I100" s="32"/>
      <c r="J100" s="609"/>
      <c r="K100" s="609"/>
      <c r="L100" s="609"/>
      <c r="M100" s="32"/>
      <c r="N100" s="32"/>
      <c r="O100" s="609"/>
      <c r="P100" s="32"/>
      <c r="Q100" s="609"/>
      <c r="R100" s="32"/>
      <c r="S100" s="609"/>
      <c r="T100" s="32"/>
      <c r="U100" s="413"/>
      <c r="V100" s="413"/>
      <c r="W100" s="32"/>
    </row>
    <row r="101" spans="1:23" ht="18.75">
      <c r="A101" s="32"/>
      <c r="B101" s="32"/>
      <c r="C101" s="413"/>
      <c r="D101" s="1171"/>
      <c r="E101" s="32"/>
      <c r="F101" s="1194"/>
      <c r="G101" s="32"/>
      <c r="H101" s="609"/>
      <c r="I101" s="32"/>
      <c r="J101" s="609"/>
      <c r="K101" s="609"/>
      <c r="L101" s="609"/>
      <c r="M101" s="32"/>
      <c r="N101" s="32"/>
      <c r="O101" s="609"/>
      <c r="P101" s="32"/>
      <c r="Q101" s="609"/>
      <c r="R101" s="32"/>
      <c r="S101" s="609"/>
      <c r="T101" s="32"/>
      <c r="U101" s="413"/>
      <c r="V101" s="413"/>
      <c r="W101" s="32"/>
    </row>
    <row r="102" spans="1:23" ht="18.75">
      <c r="A102" s="32"/>
      <c r="B102" s="32"/>
      <c r="C102" s="413"/>
      <c r="D102" s="1171"/>
      <c r="E102" s="32"/>
      <c r="F102" s="1194"/>
      <c r="G102" s="32"/>
      <c r="H102" s="609"/>
      <c r="I102" s="32"/>
      <c r="J102" s="609"/>
      <c r="K102" s="609"/>
      <c r="L102" s="609"/>
      <c r="M102" s="32"/>
      <c r="N102" s="32"/>
      <c r="O102" s="609"/>
      <c r="P102" s="32"/>
      <c r="Q102" s="609"/>
      <c r="R102" s="32"/>
      <c r="S102" s="609"/>
      <c r="T102" s="32"/>
      <c r="U102" s="413"/>
      <c r="V102" s="413"/>
      <c r="W102" s="32"/>
    </row>
    <row r="103" spans="1:23" ht="18.75">
      <c r="A103" s="32"/>
      <c r="B103" s="32"/>
      <c r="C103" s="413"/>
      <c r="D103" s="1171"/>
      <c r="E103" s="32"/>
      <c r="F103" s="1194"/>
      <c r="G103" s="32"/>
      <c r="H103" s="609"/>
      <c r="I103" s="32"/>
      <c r="J103" s="609"/>
      <c r="K103" s="609"/>
      <c r="L103" s="609"/>
      <c r="M103" s="32"/>
      <c r="N103" s="32"/>
      <c r="O103" s="609"/>
      <c r="P103" s="32"/>
      <c r="Q103" s="609"/>
      <c r="R103" s="32"/>
      <c r="S103" s="609"/>
      <c r="T103" s="32"/>
      <c r="U103" s="413"/>
      <c r="V103" s="413"/>
      <c r="W103" s="32"/>
    </row>
    <row r="104" spans="1:23" ht="18.75">
      <c r="A104" s="2096"/>
      <c r="B104" s="2096"/>
      <c r="C104" s="2096"/>
      <c r="D104" s="2096"/>
      <c r="E104" s="2096"/>
      <c r="F104" s="1194"/>
      <c r="G104" s="32"/>
      <c r="H104" s="609"/>
      <c r="I104" s="32"/>
      <c r="J104" s="609"/>
      <c r="K104" s="609"/>
      <c r="L104" s="609"/>
      <c r="M104" s="32"/>
      <c r="N104" s="32"/>
      <c r="O104" s="609"/>
      <c r="P104" s="32"/>
      <c r="Q104" s="609"/>
      <c r="R104" s="2096"/>
      <c r="S104" s="2096"/>
      <c r="T104" s="2096"/>
      <c r="U104" s="2096"/>
      <c r="V104" s="2096"/>
      <c r="W104" s="32"/>
    </row>
  </sheetData>
  <sheetProtection/>
  <mergeCells count="103">
    <mergeCell ref="L3:L5"/>
    <mergeCell ref="K3:K5"/>
    <mergeCell ref="B16:E16"/>
    <mergeCell ref="J16:M16"/>
    <mergeCell ref="F4:G4"/>
    <mergeCell ref="H3:I4"/>
    <mergeCell ref="A1:W1"/>
    <mergeCell ref="A3:A5"/>
    <mergeCell ref="B3:B5"/>
    <mergeCell ref="C3:G3"/>
    <mergeCell ref="J3:J5"/>
    <mergeCell ref="M3:N4"/>
    <mergeCell ref="O3:P4"/>
    <mergeCell ref="U3:U5"/>
    <mergeCell ref="A29:W29"/>
    <mergeCell ref="A31:A33"/>
    <mergeCell ref="B31:B33"/>
    <mergeCell ref="C31:G31"/>
    <mergeCell ref="J31:J33"/>
    <mergeCell ref="M31:N32"/>
    <mergeCell ref="O31:P32"/>
    <mergeCell ref="Q31:R32"/>
    <mergeCell ref="C4:C5"/>
    <mergeCell ref="D4:E4"/>
    <mergeCell ref="S31:T32"/>
    <mergeCell ref="U31:U32"/>
    <mergeCell ref="V31:W32"/>
    <mergeCell ref="C32:C33"/>
    <mergeCell ref="D32:E32"/>
    <mergeCell ref="F32:G32"/>
    <mergeCell ref="R26:V26"/>
    <mergeCell ref="A28:W28"/>
    <mergeCell ref="Q3:R4"/>
    <mergeCell ref="S3:T4"/>
    <mergeCell ref="V18:W18"/>
    <mergeCell ref="A15:B15"/>
    <mergeCell ref="V3:V5"/>
    <mergeCell ref="B19:V19"/>
    <mergeCell ref="A25:C25"/>
    <mergeCell ref="P25:W25"/>
    <mergeCell ref="R16:V16"/>
    <mergeCell ref="B22:E22"/>
    <mergeCell ref="R22:V22"/>
    <mergeCell ref="F16:G16"/>
    <mergeCell ref="A24:C24"/>
    <mergeCell ref="P24:W24"/>
    <mergeCell ref="V20:W20"/>
    <mergeCell ref="H18:I18"/>
    <mergeCell ref="B44:D44"/>
    <mergeCell ref="R44:V44"/>
    <mergeCell ref="B48:D48"/>
    <mergeCell ref="S48:U48"/>
    <mergeCell ref="R53:V53"/>
    <mergeCell ref="A54:W54"/>
    <mergeCell ref="A55:W55"/>
    <mergeCell ref="A57:A59"/>
    <mergeCell ref="B57:B59"/>
    <mergeCell ref="C57:G57"/>
    <mergeCell ref="J57:J59"/>
    <mergeCell ref="M57:N58"/>
    <mergeCell ref="O57:P58"/>
    <mergeCell ref="U57:U58"/>
    <mergeCell ref="V57:W58"/>
    <mergeCell ref="C58:C59"/>
    <mergeCell ref="D58:E58"/>
    <mergeCell ref="F58:G58"/>
    <mergeCell ref="Q57:R58"/>
    <mergeCell ref="S57:T58"/>
    <mergeCell ref="A76:E76"/>
    <mergeCell ref="R76:V76"/>
    <mergeCell ref="B85:B87"/>
    <mergeCell ref="J85:J87"/>
    <mergeCell ref="A83:W83"/>
    <mergeCell ref="C85:G85"/>
    <mergeCell ref="R49:V49"/>
    <mergeCell ref="A51:C51"/>
    <mergeCell ref="P51:W51"/>
    <mergeCell ref="A52:C52"/>
    <mergeCell ref="P52:W52"/>
    <mergeCell ref="R70:V70"/>
    <mergeCell ref="B71:D71"/>
    <mergeCell ref="R71:V71"/>
    <mergeCell ref="A82:W82"/>
    <mergeCell ref="A79:C79"/>
    <mergeCell ref="P79:W79"/>
    <mergeCell ref="A80:C80"/>
    <mergeCell ref="P80:W80"/>
    <mergeCell ref="R81:V81"/>
    <mergeCell ref="B99:D99"/>
    <mergeCell ref="A104:E104"/>
    <mergeCell ref="R104:V104"/>
    <mergeCell ref="S85:T86"/>
    <mergeCell ref="U85:U86"/>
    <mergeCell ref="V85:W86"/>
    <mergeCell ref="C86:C87"/>
    <mergeCell ref="D86:E86"/>
    <mergeCell ref="R98:V98"/>
    <mergeCell ref="F86:G86"/>
    <mergeCell ref="O85:P86"/>
    <mergeCell ref="R99:V99"/>
    <mergeCell ref="A85:A87"/>
    <mergeCell ref="Q85:R86"/>
    <mergeCell ref="M85:N86"/>
  </mergeCells>
  <printOptions/>
  <pageMargins left="0.33" right="0.19" top="0.58" bottom="0.63" header="0.42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C37"/>
  <sheetViews>
    <sheetView zoomScalePageLayoutView="0" workbookViewId="0" topLeftCell="A1">
      <selection activeCell="A1" sqref="A1:Q1"/>
    </sheetView>
  </sheetViews>
  <sheetFormatPr defaultColWidth="8.796875" defaultRowHeight="15"/>
  <cols>
    <col min="1" max="1" width="4.5" style="314" customWidth="1"/>
    <col min="2" max="2" width="19.19921875" style="314" customWidth="1"/>
    <col min="3" max="3" width="10.09765625" style="314" customWidth="1"/>
    <col min="4" max="4" width="9" style="314" customWidth="1"/>
    <col min="5" max="5" width="8.19921875" style="314" customWidth="1"/>
    <col min="6" max="6" width="8.8984375" style="314" customWidth="1"/>
    <col min="7" max="8" width="6.59765625" style="314" customWidth="1"/>
    <col min="9" max="9" width="6.09765625" style="1762" customWidth="1"/>
    <col min="10" max="11" width="6.5" style="314" customWidth="1"/>
    <col min="12" max="12" width="6.3984375" style="314" customWidth="1"/>
    <col min="13" max="13" width="5.19921875" style="314" customWidth="1"/>
    <col min="14" max="14" width="6" style="314" customWidth="1"/>
    <col min="15" max="15" width="6.3984375" style="314" customWidth="1"/>
    <col min="16" max="16" width="6.69921875" style="314" customWidth="1"/>
    <col min="17" max="17" width="5.59765625" style="314" customWidth="1"/>
    <col min="19" max="20" width="9" style="579" customWidth="1"/>
    <col min="21" max="21" width="13.09765625" style="1039" customWidth="1"/>
    <col min="22" max="26" width="9" style="1039" customWidth="1"/>
    <col min="27" max="29" width="9" style="579" customWidth="1"/>
  </cols>
  <sheetData>
    <row r="1" spans="1:17" ht="26.25" customHeight="1">
      <c r="A1" s="2165" t="s">
        <v>866</v>
      </c>
      <c r="B1" s="2165"/>
      <c r="C1" s="2165"/>
      <c r="D1" s="2165"/>
      <c r="E1" s="2165"/>
      <c r="F1" s="2165"/>
      <c r="G1" s="2165"/>
      <c r="H1" s="2165"/>
      <c r="I1" s="2165"/>
      <c r="J1" s="2165"/>
      <c r="K1" s="2165"/>
      <c r="L1" s="2165"/>
      <c r="M1" s="2165"/>
      <c r="N1" s="2165"/>
      <c r="O1" s="2165"/>
      <c r="P1" s="2165"/>
      <c r="Q1" s="2165"/>
    </row>
    <row r="2" spans="1:16" ht="13.5" customHeight="1">
      <c r="A2" s="2168"/>
      <c r="B2" s="2168"/>
      <c r="C2" s="2168"/>
      <c r="D2" s="2168"/>
      <c r="E2" s="2168"/>
      <c r="F2" s="2168"/>
      <c r="G2" s="2168"/>
      <c r="H2" s="2168"/>
      <c r="I2" s="2168"/>
      <c r="J2" s="2168"/>
      <c r="K2" s="2168"/>
      <c r="L2" s="2168"/>
      <c r="M2" s="2168"/>
      <c r="N2" s="2168"/>
      <c r="O2" s="2168"/>
      <c r="P2" s="2168"/>
    </row>
    <row r="3" spans="1:17" ht="24" customHeight="1">
      <c r="A3" s="1947" t="s">
        <v>14</v>
      </c>
      <c r="B3" s="1947" t="s">
        <v>225</v>
      </c>
      <c r="C3" s="1947" t="s">
        <v>249</v>
      </c>
      <c r="D3" s="1947" t="s">
        <v>250</v>
      </c>
      <c r="E3" s="1947" t="s">
        <v>592</v>
      </c>
      <c r="F3" s="1947" t="s">
        <v>793</v>
      </c>
      <c r="G3" s="1947"/>
      <c r="H3" s="1947" t="s">
        <v>736</v>
      </c>
      <c r="I3" s="1947"/>
      <c r="J3" s="1947" t="s">
        <v>492</v>
      </c>
      <c r="K3" s="1947" t="s">
        <v>493</v>
      </c>
      <c r="L3" s="1947" t="s">
        <v>251</v>
      </c>
      <c r="M3" s="1947"/>
      <c r="N3" s="2004" t="s">
        <v>252</v>
      </c>
      <c r="O3" s="2004"/>
      <c r="P3" s="2004" t="s">
        <v>253</v>
      </c>
      <c r="Q3" s="2004"/>
    </row>
    <row r="4" spans="1:17" ht="24" customHeight="1">
      <c r="A4" s="1947"/>
      <c r="B4" s="1947"/>
      <c r="C4" s="1947"/>
      <c r="D4" s="1947"/>
      <c r="E4" s="1947"/>
      <c r="F4" s="1947"/>
      <c r="G4" s="1947"/>
      <c r="H4" s="1947"/>
      <c r="I4" s="1947"/>
      <c r="J4" s="1947"/>
      <c r="K4" s="1947"/>
      <c r="L4" s="1947"/>
      <c r="M4" s="1947"/>
      <c r="N4" s="2004"/>
      <c r="O4" s="2004"/>
      <c r="P4" s="2004"/>
      <c r="Q4" s="2004"/>
    </row>
    <row r="5" spans="1:17" ht="24" customHeight="1">
      <c r="A5" s="1947"/>
      <c r="B5" s="1947"/>
      <c r="C5" s="1947"/>
      <c r="D5" s="1947"/>
      <c r="E5" s="1947"/>
      <c r="F5" s="1159" t="s">
        <v>65</v>
      </c>
      <c r="G5" s="1159" t="s">
        <v>0</v>
      </c>
      <c r="H5" s="1159" t="s">
        <v>64</v>
      </c>
      <c r="I5" s="1159" t="s">
        <v>0</v>
      </c>
      <c r="J5" s="1947"/>
      <c r="K5" s="1947"/>
      <c r="L5" s="1159" t="s">
        <v>64</v>
      </c>
      <c r="M5" s="1159" t="s">
        <v>66</v>
      </c>
      <c r="N5" s="1159" t="s">
        <v>64</v>
      </c>
      <c r="O5" s="1159" t="s">
        <v>523</v>
      </c>
      <c r="P5" s="1159" t="s">
        <v>64</v>
      </c>
      <c r="Q5" s="1159" t="str">
        <f>O5</f>
        <v>‰</v>
      </c>
    </row>
    <row r="6" spans="1:17" ht="24.75" customHeight="1">
      <c r="A6" s="1771">
        <v>1</v>
      </c>
      <c r="B6" s="1772" t="s">
        <v>91</v>
      </c>
      <c r="C6" s="1629">
        <v>153</v>
      </c>
      <c r="D6" s="1629">
        <f>C6</f>
        <v>153</v>
      </c>
      <c r="E6" s="1629">
        <v>74</v>
      </c>
      <c r="F6" s="1629">
        <v>153</v>
      </c>
      <c r="G6" s="1773">
        <f aca="true" t="shared" si="0" ref="G6:G12">F6/D6*100</f>
        <v>100</v>
      </c>
      <c r="H6" s="1630">
        <v>0</v>
      </c>
      <c r="I6" s="1774">
        <f aca="true" t="shared" si="1" ref="I6:I12">H6/F6*100</f>
        <v>0</v>
      </c>
      <c r="J6" s="1630">
        <v>0</v>
      </c>
      <c r="K6" s="1630">
        <v>0</v>
      </c>
      <c r="L6" s="1630">
        <v>0</v>
      </c>
      <c r="M6" s="1775">
        <f aca="true" t="shared" si="2" ref="M6:M12">L6/D6*1000</f>
        <v>0</v>
      </c>
      <c r="N6" s="1630">
        <v>0</v>
      </c>
      <c r="O6" s="1775">
        <f aca="true" t="shared" si="3" ref="O6:O12">N6/D6*1000</f>
        <v>0</v>
      </c>
      <c r="P6" s="1630">
        <v>0</v>
      </c>
      <c r="Q6" s="1775">
        <f aca="true" t="shared" si="4" ref="Q6:Q12">P6/D6*1000</f>
        <v>0</v>
      </c>
    </row>
    <row r="7" spans="1:17" ht="24.75" customHeight="1">
      <c r="A7" s="1771">
        <v>2</v>
      </c>
      <c r="B7" s="1772" t="s">
        <v>146</v>
      </c>
      <c r="C7" s="1629">
        <v>122</v>
      </c>
      <c r="D7" s="1629">
        <f>C7</f>
        <v>122</v>
      </c>
      <c r="E7" s="1629">
        <v>51</v>
      </c>
      <c r="F7" s="1629">
        <v>122</v>
      </c>
      <c r="G7" s="1773">
        <f t="shared" si="0"/>
        <v>100</v>
      </c>
      <c r="H7" s="1630">
        <v>4</v>
      </c>
      <c r="I7" s="1774">
        <f t="shared" si="1"/>
        <v>3.278688524590164</v>
      </c>
      <c r="J7" s="1630">
        <v>0</v>
      </c>
      <c r="K7" s="1630">
        <v>0</v>
      </c>
      <c r="L7" s="1630">
        <v>0</v>
      </c>
      <c r="M7" s="1775">
        <f t="shared" si="2"/>
        <v>0</v>
      </c>
      <c r="N7" s="1630">
        <v>1</v>
      </c>
      <c r="O7" s="1775">
        <f t="shared" si="3"/>
        <v>8.196721311475411</v>
      </c>
      <c r="P7" s="1630">
        <v>1</v>
      </c>
      <c r="Q7" s="1775">
        <f t="shared" si="4"/>
        <v>8.196721311475411</v>
      </c>
    </row>
    <row r="8" spans="1:17" ht="24.75" customHeight="1">
      <c r="A8" s="1771">
        <v>3</v>
      </c>
      <c r="B8" s="1772" t="s">
        <v>92</v>
      </c>
      <c r="C8" s="1629">
        <v>408</v>
      </c>
      <c r="D8" s="1629">
        <f>C8</f>
        <v>408</v>
      </c>
      <c r="E8" s="1629">
        <v>209</v>
      </c>
      <c r="F8" s="1629">
        <v>408</v>
      </c>
      <c r="G8" s="1773">
        <f t="shared" si="0"/>
        <v>100</v>
      </c>
      <c r="H8" s="1630">
        <v>6</v>
      </c>
      <c r="I8" s="1774">
        <f t="shared" si="1"/>
        <v>1.4705882352941175</v>
      </c>
      <c r="J8" s="1630">
        <v>0</v>
      </c>
      <c r="K8" s="1630">
        <v>0</v>
      </c>
      <c r="L8" s="1630">
        <v>0</v>
      </c>
      <c r="M8" s="1775">
        <f t="shared" si="2"/>
        <v>0</v>
      </c>
      <c r="N8" s="1630">
        <v>1</v>
      </c>
      <c r="O8" s="1775">
        <f t="shared" si="3"/>
        <v>2.450980392156863</v>
      </c>
      <c r="P8" s="1630">
        <v>1</v>
      </c>
      <c r="Q8" s="1775">
        <f t="shared" si="4"/>
        <v>2.450980392156863</v>
      </c>
    </row>
    <row r="9" spans="1:17" ht="24.75" customHeight="1">
      <c r="A9" s="1771">
        <v>4</v>
      </c>
      <c r="B9" s="1772" t="s">
        <v>93</v>
      </c>
      <c r="C9" s="1629">
        <v>379</v>
      </c>
      <c r="D9" s="1629">
        <f>C9</f>
        <v>379</v>
      </c>
      <c r="E9" s="1629">
        <v>177</v>
      </c>
      <c r="F9" s="1629">
        <v>373</v>
      </c>
      <c r="G9" s="1773">
        <f t="shared" si="0"/>
        <v>98.41688654353563</v>
      </c>
      <c r="H9" s="1630">
        <v>8</v>
      </c>
      <c r="I9" s="1774">
        <f t="shared" si="1"/>
        <v>2.1447721179624666</v>
      </c>
      <c r="J9" s="1630">
        <v>0</v>
      </c>
      <c r="K9" s="1630">
        <v>0</v>
      </c>
      <c r="L9" s="1630">
        <v>0</v>
      </c>
      <c r="M9" s="1775">
        <f t="shared" si="2"/>
        <v>0</v>
      </c>
      <c r="N9" s="1630">
        <v>2</v>
      </c>
      <c r="O9" s="1775">
        <f t="shared" si="3"/>
        <v>5.277044854881266</v>
      </c>
      <c r="P9" s="1630">
        <v>2</v>
      </c>
      <c r="Q9" s="1775">
        <f t="shared" si="4"/>
        <v>5.277044854881266</v>
      </c>
    </row>
    <row r="10" spans="1:17" ht="24.75" customHeight="1">
      <c r="A10" s="1771">
        <v>5</v>
      </c>
      <c r="B10" s="1772" t="s">
        <v>94</v>
      </c>
      <c r="C10" s="1629">
        <v>485</v>
      </c>
      <c r="D10" s="1629">
        <f>C10</f>
        <v>485</v>
      </c>
      <c r="E10" s="1629">
        <v>230</v>
      </c>
      <c r="F10" s="1629">
        <v>485</v>
      </c>
      <c r="G10" s="1773">
        <f t="shared" si="0"/>
        <v>100</v>
      </c>
      <c r="H10" s="1630">
        <v>8</v>
      </c>
      <c r="I10" s="1774">
        <f t="shared" si="1"/>
        <v>1.6494845360824744</v>
      </c>
      <c r="J10" s="1630">
        <v>0</v>
      </c>
      <c r="K10" s="1630">
        <v>0</v>
      </c>
      <c r="L10" s="1630">
        <v>0</v>
      </c>
      <c r="M10" s="1775">
        <f t="shared" si="2"/>
        <v>0</v>
      </c>
      <c r="N10" s="1630">
        <v>2</v>
      </c>
      <c r="O10" s="1775">
        <f t="shared" si="3"/>
        <v>4.123711340206186</v>
      </c>
      <c r="P10" s="1630">
        <v>2</v>
      </c>
      <c r="Q10" s="1775">
        <f t="shared" si="4"/>
        <v>4.123711340206186</v>
      </c>
    </row>
    <row r="11" spans="1:17" ht="24.75" customHeight="1">
      <c r="A11" s="1771">
        <v>6</v>
      </c>
      <c r="B11" s="1772" t="s">
        <v>95</v>
      </c>
      <c r="C11" s="1629">
        <v>701</v>
      </c>
      <c r="D11" s="1629">
        <f>C11</f>
        <v>701</v>
      </c>
      <c r="E11" s="1629">
        <v>311</v>
      </c>
      <c r="F11" s="1629">
        <v>701</v>
      </c>
      <c r="G11" s="1773">
        <f t="shared" si="0"/>
        <v>100</v>
      </c>
      <c r="H11" s="1630">
        <v>18</v>
      </c>
      <c r="I11" s="1774">
        <f t="shared" si="1"/>
        <v>2.5677603423680457</v>
      </c>
      <c r="J11" s="1630">
        <v>0</v>
      </c>
      <c r="K11" s="1630">
        <v>0</v>
      </c>
      <c r="L11" s="1630">
        <v>0</v>
      </c>
      <c r="M11" s="1775">
        <f t="shared" si="2"/>
        <v>0</v>
      </c>
      <c r="N11" s="1630">
        <v>1</v>
      </c>
      <c r="O11" s="1775">
        <f t="shared" si="3"/>
        <v>1.4265335235378032</v>
      </c>
      <c r="P11" s="1630">
        <v>1</v>
      </c>
      <c r="Q11" s="1775">
        <f t="shared" si="4"/>
        <v>1.4265335235378032</v>
      </c>
    </row>
    <row r="12" spans="1:25" ht="24.75" customHeight="1">
      <c r="A12" s="1771">
        <v>7</v>
      </c>
      <c r="B12" s="1772" t="s">
        <v>38</v>
      </c>
      <c r="C12" s="1629">
        <v>295</v>
      </c>
      <c r="D12" s="1629">
        <f>C12</f>
        <v>295</v>
      </c>
      <c r="E12" s="1629">
        <v>141</v>
      </c>
      <c r="F12" s="1629">
        <v>290</v>
      </c>
      <c r="G12" s="1773">
        <f t="shared" si="0"/>
        <v>98.30508474576271</v>
      </c>
      <c r="H12" s="1630">
        <v>3</v>
      </c>
      <c r="I12" s="1774">
        <f t="shared" si="1"/>
        <v>1.0344827586206897</v>
      </c>
      <c r="J12" s="1630">
        <v>0</v>
      </c>
      <c r="K12" s="1630">
        <v>0</v>
      </c>
      <c r="L12" s="1630">
        <v>0</v>
      </c>
      <c r="M12" s="1775">
        <f t="shared" si="2"/>
        <v>0</v>
      </c>
      <c r="N12" s="1630">
        <v>1</v>
      </c>
      <c r="O12" s="1775">
        <f t="shared" si="3"/>
        <v>3.389830508474576</v>
      </c>
      <c r="P12" s="1630">
        <v>2</v>
      </c>
      <c r="Q12" s="1775">
        <f t="shared" si="4"/>
        <v>6.779661016949152</v>
      </c>
      <c r="U12" s="2166"/>
      <c r="V12" s="2166"/>
      <c r="X12" s="2166"/>
      <c r="Y12" s="2166"/>
    </row>
    <row r="13" spans="1:17" ht="24.75" customHeight="1">
      <c r="A13" s="1771">
        <v>8</v>
      </c>
      <c r="B13" s="1772" t="s">
        <v>399</v>
      </c>
      <c r="C13" s="1629">
        <v>0</v>
      </c>
      <c r="D13" s="1629">
        <v>0</v>
      </c>
      <c r="E13" s="1629">
        <v>0</v>
      </c>
      <c r="F13" s="1629">
        <v>0</v>
      </c>
      <c r="G13" s="1629">
        <v>0</v>
      </c>
      <c r="H13" s="1630">
        <v>0</v>
      </c>
      <c r="I13" s="1630">
        <v>0</v>
      </c>
      <c r="J13" s="1630">
        <v>0</v>
      </c>
      <c r="K13" s="1630">
        <v>0</v>
      </c>
      <c r="L13" s="1630">
        <v>0</v>
      </c>
      <c r="M13" s="1630">
        <v>0</v>
      </c>
      <c r="N13" s="1630">
        <v>0</v>
      </c>
      <c r="O13" s="1630">
        <v>0</v>
      </c>
      <c r="P13" s="1630">
        <v>0</v>
      </c>
      <c r="Q13" s="1630">
        <v>0</v>
      </c>
    </row>
    <row r="14" spans="1:26" ht="24.75" customHeight="1">
      <c r="A14" s="1946" t="s">
        <v>13</v>
      </c>
      <c r="B14" s="1946"/>
      <c r="C14" s="665">
        <f>SUM(C6:C13)</f>
        <v>2543</v>
      </c>
      <c r="D14" s="665">
        <f>SUM(D6:D13)</f>
        <v>2543</v>
      </c>
      <c r="E14" s="665">
        <f>SUM(E6:E13)</f>
        <v>1193</v>
      </c>
      <c r="F14" s="665">
        <f>SUM(F6:F13)</f>
        <v>2532</v>
      </c>
      <c r="G14" s="1753">
        <f>F14/D14*100</f>
        <v>99.56744003145891</v>
      </c>
      <c r="H14" s="846">
        <f>SUM(H6:H13)</f>
        <v>47</v>
      </c>
      <c r="I14" s="848">
        <f>H14/F14*100</f>
        <v>1.8562401263823063</v>
      </c>
      <c r="J14" s="846">
        <f>SUM(J6:J13)</f>
        <v>0</v>
      </c>
      <c r="K14" s="846">
        <f>SUM(K6:K13)</f>
        <v>0</v>
      </c>
      <c r="L14" s="846">
        <f>SUM(L6:L13)</f>
        <v>0</v>
      </c>
      <c r="M14" s="847">
        <f>L14/D14*1000</f>
        <v>0</v>
      </c>
      <c r="N14" s="1754">
        <f>SUM(N6:N13)</f>
        <v>8</v>
      </c>
      <c r="O14" s="848">
        <f>N14/D14*1000</f>
        <v>3.1458906802988595</v>
      </c>
      <c r="P14" s="846">
        <f>SUM(P6:P13)</f>
        <v>9</v>
      </c>
      <c r="Q14" s="847">
        <f>P14/D14*1000</f>
        <v>3.539127015336217</v>
      </c>
      <c r="W14" s="1040"/>
      <c r="Z14" s="1040"/>
    </row>
    <row r="15" spans="1:29" s="982" customFormat="1" ht="36.75" customHeight="1" hidden="1">
      <c r="A15" s="314"/>
      <c r="B15" s="1760" t="s">
        <v>746</v>
      </c>
      <c r="C15" s="314"/>
      <c r="D15" s="1761">
        <v>8443</v>
      </c>
      <c r="E15" s="1761"/>
      <c r="F15" s="314"/>
      <c r="G15" s="314"/>
      <c r="H15" s="314"/>
      <c r="I15" s="1762"/>
      <c r="J15" s="1755">
        <v>7</v>
      </c>
      <c r="K15" s="1763">
        <f>N14+J15</f>
        <v>15</v>
      </c>
      <c r="L15" s="1755">
        <v>9</v>
      </c>
      <c r="M15" s="1763">
        <f>L15+P14</f>
        <v>18</v>
      </c>
      <c r="N15" s="1756">
        <v>45</v>
      </c>
      <c r="O15" s="1757">
        <f>N15/D15*1000</f>
        <v>5.329859054838328</v>
      </c>
      <c r="P15" s="1756">
        <v>60</v>
      </c>
      <c r="Q15" s="1758">
        <f>P15/D15*1000</f>
        <v>7.106478739784437</v>
      </c>
      <c r="S15" s="579"/>
      <c r="T15" s="579"/>
      <c r="U15" s="1039"/>
      <c r="V15" s="1039"/>
      <c r="W15" s="1039"/>
      <c r="X15" s="1039"/>
      <c r="Y15" s="1039"/>
      <c r="Z15" s="1039"/>
      <c r="AA15" s="579"/>
      <c r="AB15" s="579"/>
      <c r="AC15" s="579"/>
    </row>
    <row r="16" spans="1:29" s="982" customFormat="1" ht="18" customHeight="1" hidden="1">
      <c r="A16" s="314"/>
      <c r="B16" s="2167" t="s">
        <v>895</v>
      </c>
      <c r="C16" s="2167"/>
      <c r="D16" s="2167"/>
      <c r="E16" s="2167"/>
      <c r="F16" s="2167"/>
      <c r="G16" s="2167"/>
      <c r="H16" s="2167"/>
      <c r="I16" s="2167"/>
      <c r="J16" s="2167"/>
      <c r="K16" s="2167"/>
      <c r="L16" s="2167"/>
      <c r="M16" s="2167"/>
      <c r="N16" s="2167"/>
      <c r="O16" s="2167"/>
      <c r="P16" s="2167"/>
      <c r="Q16" s="2167"/>
      <c r="S16" s="579"/>
      <c r="T16" s="579"/>
      <c r="U16" s="1039"/>
      <c r="V16" s="1039"/>
      <c r="W16" s="1039"/>
      <c r="X16" s="1039"/>
      <c r="Y16" s="1039"/>
      <c r="Z16" s="1039"/>
      <c r="AA16" s="579"/>
      <c r="AB16" s="579"/>
      <c r="AC16" s="579"/>
    </row>
    <row r="17" spans="1:29" s="982" customFormat="1" ht="33.75" customHeight="1">
      <c r="A17" s="314"/>
      <c r="B17" s="1761"/>
      <c r="C17" s="1761"/>
      <c r="D17" s="314"/>
      <c r="E17" s="314"/>
      <c r="F17" s="314"/>
      <c r="G17" s="314"/>
      <c r="H17" s="314"/>
      <c r="I17" s="1764"/>
      <c r="J17" s="1759"/>
      <c r="K17" s="1765"/>
      <c r="L17" s="1759"/>
      <c r="M17" s="1765"/>
      <c r="N17" s="1766"/>
      <c r="O17" s="1766"/>
      <c r="P17" s="1766"/>
      <c r="Q17" s="1766"/>
      <c r="R17" s="579"/>
      <c r="S17" s="579"/>
      <c r="T17" s="579"/>
      <c r="U17" s="1039"/>
      <c r="V17" s="1039"/>
      <c r="W17" s="1039"/>
      <c r="X17" s="1039"/>
      <c r="Y17" s="1039"/>
      <c r="Z17" s="1039"/>
      <c r="AA17" s="579"/>
      <c r="AB17" s="579"/>
      <c r="AC17" s="579"/>
    </row>
    <row r="18" spans="2:18" ht="11.25" customHeight="1">
      <c r="B18" s="702"/>
      <c r="C18" s="702"/>
      <c r="D18" s="1767"/>
      <c r="E18" s="702"/>
      <c r="F18" s="702"/>
      <c r="G18" s="702"/>
      <c r="H18" s="702"/>
      <c r="I18" s="1768"/>
      <c r="J18" s="702"/>
      <c r="K18" s="702"/>
      <c r="L18" s="702"/>
      <c r="M18" s="702"/>
      <c r="N18" s="702"/>
      <c r="O18" s="702"/>
      <c r="P18" s="702"/>
      <c r="Q18" s="702"/>
      <c r="R18" s="578"/>
    </row>
    <row r="19" spans="2:18" ht="15.75">
      <c r="B19" s="702"/>
      <c r="C19" s="702"/>
      <c r="D19" s="702"/>
      <c r="E19" s="702"/>
      <c r="F19" s="702"/>
      <c r="G19" s="702"/>
      <c r="H19" s="702"/>
      <c r="I19" s="1768"/>
      <c r="J19" s="702"/>
      <c r="K19" s="702"/>
      <c r="L19" s="702"/>
      <c r="M19" s="702"/>
      <c r="N19" s="702"/>
      <c r="O19" s="702"/>
      <c r="P19" s="702"/>
      <c r="Q19" s="702"/>
      <c r="R19" s="578"/>
    </row>
    <row r="20" spans="2:18" ht="15.75">
      <c r="B20" s="702"/>
      <c r="C20" s="702"/>
      <c r="D20" s="1769"/>
      <c r="E20" s="702"/>
      <c r="F20" s="702"/>
      <c r="G20" s="702"/>
      <c r="H20" s="702"/>
      <c r="I20" s="1768"/>
      <c r="J20" s="702"/>
      <c r="K20" s="702"/>
      <c r="L20" s="702"/>
      <c r="M20" s="702"/>
      <c r="N20" s="702"/>
      <c r="O20" s="702"/>
      <c r="P20" s="702"/>
      <c r="Q20" s="702"/>
      <c r="R20" s="578"/>
    </row>
    <row r="21" spans="2:18" ht="15.75">
      <c r="B21" s="702"/>
      <c r="C21" s="702"/>
      <c r="D21" s="702"/>
      <c r="E21" s="702"/>
      <c r="F21" s="702"/>
      <c r="G21" s="702"/>
      <c r="H21" s="702"/>
      <c r="I21" s="1768"/>
      <c r="J21" s="702"/>
      <c r="K21" s="702"/>
      <c r="L21" s="702"/>
      <c r="M21" s="702"/>
      <c r="N21" s="702"/>
      <c r="O21" s="702"/>
      <c r="P21" s="702"/>
      <c r="Q21" s="702"/>
      <c r="R21" s="578"/>
    </row>
    <row r="22" spans="2:18" ht="15.75">
      <c r="B22" s="702"/>
      <c r="C22" s="702"/>
      <c r="D22" s="1770"/>
      <c r="E22" s="702"/>
      <c r="F22" s="702"/>
      <c r="G22" s="702"/>
      <c r="H22" s="702"/>
      <c r="I22" s="1768"/>
      <c r="J22" s="702"/>
      <c r="K22" s="702"/>
      <c r="L22" s="702"/>
      <c r="M22" s="702"/>
      <c r="N22" s="702"/>
      <c r="O22" s="702"/>
      <c r="P22" s="702"/>
      <c r="Q22" s="702"/>
      <c r="R22" s="578"/>
    </row>
    <row r="23" spans="2:18" ht="15.75">
      <c r="B23" s="702"/>
      <c r="C23" s="702"/>
      <c r="D23" s="702"/>
      <c r="E23" s="702"/>
      <c r="F23" s="702"/>
      <c r="G23" s="702"/>
      <c r="H23" s="702"/>
      <c r="I23" s="1768"/>
      <c r="J23" s="702"/>
      <c r="K23" s="702"/>
      <c r="L23" s="702"/>
      <c r="M23" s="702"/>
      <c r="N23" s="702"/>
      <c r="O23" s="702"/>
      <c r="P23" s="702"/>
      <c r="Q23" s="702"/>
      <c r="R23" s="578"/>
    </row>
    <row r="24" spans="1:18" ht="15.75">
      <c r="A24" s="702"/>
      <c r="B24" s="702"/>
      <c r="C24" s="702"/>
      <c r="D24" s="1770"/>
      <c r="E24" s="702"/>
      <c r="F24" s="702"/>
      <c r="G24" s="702"/>
      <c r="H24" s="702"/>
      <c r="I24" s="1768"/>
      <c r="J24" s="702"/>
      <c r="K24" s="702"/>
      <c r="L24" s="702"/>
      <c r="M24" s="702"/>
      <c r="N24" s="702"/>
      <c r="O24" s="1769"/>
      <c r="P24" s="702"/>
      <c r="Q24" s="1769"/>
      <c r="R24" s="578"/>
    </row>
    <row r="25" spans="1:18" ht="15.75">
      <c r="A25" s="702"/>
      <c r="B25" s="702"/>
      <c r="C25" s="702"/>
      <c r="D25" s="1770"/>
      <c r="E25" s="702"/>
      <c r="F25" s="702"/>
      <c r="G25" s="702"/>
      <c r="H25" s="702"/>
      <c r="I25" s="1768"/>
      <c r="J25" s="702"/>
      <c r="K25" s="702"/>
      <c r="L25" s="702"/>
      <c r="M25" s="702"/>
      <c r="N25" s="702"/>
      <c r="O25" s="1769"/>
      <c r="P25" s="702"/>
      <c r="Q25" s="1769"/>
      <c r="R25" s="578"/>
    </row>
    <row r="26" spans="1:18" ht="15.75">
      <c r="A26" s="702"/>
      <c r="B26" s="702"/>
      <c r="C26" s="702"/>
      <c r="D26" s="1770"/>
      <c r="E26" s="702"/>
      <c r="F26" s="702"/>
      <c r="G26" s="702"/>
      <c r="H26" s="702"/>
      <c r="I26" s="1768"/>
      <c r="J26" s="702"/>
      <c r="K26" s="702"/>
      <c r="L26" s="702"/>
      <c r="M26" s="702"/>
      <c r="N26" s="702"/>
      <c r="O26" s="1769"/>
      <c r="P26" s="702"/>
      <c r="Q26" s="1769"/>
      <c r="R26" s="578"/>
    </row>
    <row r="27" spans="1:18" ht="15.75">
      <c r="A27" s="702"/>
      <c r="B27" s="702"/>
      <c r="C27" s="702"/>
      <c r="D27" s="702"/>
      <c r="E27" s="702"/>
      <c r="F27" s="702"/>
      <c r="G27" s="702"/>
      <c r="H27" s="702"/>
      <c r="I27" s="1768"/>
      <c r="J27" s="702"/>
      <c r="K27" s="702"/>
      <c r="L27" s="702"/>
      <c r="M27" s="702"/>
      <c r="N27" s="702"/>
      <c r="O27" s="702"/>
      <c r="P27" s="702"/>
      <c r="Q27" s="702"/>
      <c r="R27" s="578"/>
    </row>
    <row r="28" spans="1:18" ht="15.75">
      <c r="A28" s="702"/>
      <c r="B28" s="702"/>
      <c r="C28" s="702"/>
      <c r="D28" s="702"/>
      <c r="E28" s="702"/>
      <c r="F28" s="702"/>
      <c r="G28" s="702"/>
      <c r="H28" s="702"/>
      <c r="I28" s="1768"/>
      <c r="J28" s="702"/>
      <c r="K28" s="702"/>
      <c r="L28" s="702"/>
      <c r="M28" s="702"/>
      <c r="N28" s="2164"/>
      <c r="O28" s="2164"/>
      <c r="P28" s="2164"/>
      <c r="Q28" s="2164"/>
      <c r="R28" s="578"/>
    </row>
    <row r="29" spans="2:18" ht="15.75">
      <c r="B29" s="702"/>
      <c r="C29" s="702"/>
      <c r="D29" s="702"/>
      <c r="E29" s="702"/>
      <c r="F29" s="702"/>
      <c r="G29" s="702"/>
      <c r="H29" s="702"/>
      <c r="I29" s="1768"/>
      <c r="J29" s="702"/>
      <c r="K29" s="702"/>
      <c r="L29" s="702"/>
      <c r="M29" s="702"/>
      <c r="N29" s="702"/>
      <c r="O29" s="702"/>
      <c r="P29" s="702"/>
      <c r="Q29" s="702"/>
      <c r="R29" s="578"/>
    </row>
    <row r="30" spans="2:18" ht="15.75">
      <c r="B30" s="702"/>
      <c r="C30" s="702"/>
      <c r="D30" s="702"/>
      <c r="E30" s="702"/>
      <c r="F30" s="702"/>
      <c r="G30" s="702"/>
      <c r="H30" s="702"/>
      <c r="I30" s="1768"/>
      <c r="J30" s="702"/>
      <c r="K30" s="702"/>
      <c r="L30" s="702"/>
      <c r="M30" s="702"/>
      <c r="N30" s="702"/>
      <c r="O30" s="702"/>
      <c r="P30" s="702"/>
      <c r="Q30" s="702"/>
      <c r="R30" s="578"/>
    </row>
    <row r="31" spans="2:18" ht="15.75">
      <c r="B31" s="702"/>
      <c r="C31" s="702"/>
      <c r="D31" s="1769"/>
      <c r="E31" s="702"/>
      <c r="F31" s="702"/>
      <c r="G31" s="702"/>
      <c r="H31" s="702"/>
      <c r="I31" s="1768"/>
      <c r="J31" s="702"/>
      <c r="K31" s="702"/>
      <c r="L31" s="702"/>
      <c r="M31" s="702"/>
      <c r="N31" s="702"/>
      <c r="O31" s="702"/>
      <c r="P31" s="702"/>
      <c r="Q31" s="702"/>
      <c r="R31" s="578"/>
    </row>
    <row r="32" spans="2:18" ht="15.75">
      <c r="B32" s="702"/>
      <c r="C32" s="702"/>
      <c r="D32" s="702"/>
      <c r="E32" s="702"/>
      <c r="F32" s="702"/>
      <c r="G32" s="702"/>
      <c r="H32" s="702"/>
      <c r="I32" s="1768"/>
      <c r="J32" s="702"/>
      <c r="K32" s="702"/>
      <c r="L32" s="702"/>
      <c r="M32" s="702"/>
      <c r="N32" s="702"/>
      <c r="O32" s="702"/>
      <c r="P32" s="702"/>
      <c r="Q32" s="702"/>
      <c r="R32" s="578"/>
    </row>
    <row r="33" spans="2:18" ht="15.75">
      <c r="B33" s="702"/>
      <c r="C33" s="702"/>
      <c r="D33" s="702"/>
      <c r="E33" s="702"/>
      <c r="F33" s="702"/>
      <c r="G33" s="702"/>
      <c r="H33" s="702"/>
      <c r="I33" s="1768"/>
      <c r="J33" s="702"/>
      <c r="K33" s="702"/>
      <c r="L33" s="702"/>
      <c r="M33" s="702"/>
      <c r="N33" s="702"/>
      <c r="O33" s="702"/>
      <c r="P33" s="702"/>
      <c r="Q33" s="702"/>
      <c r="R33" s="578"/>
    </row>
    <row r="34" ht="15.75">
      <c r="R34" s="579"/>
    </row>
    <row r="35" ht="15.75">
      <c r="R35" s="579"/>
    </row>
    <row r="36" ht="15.75">
      <c r="R36" s="579"/>
    </row>
    <row r="37" ht="15.75">
      <c r="R37" s="579"/>
    </row>
  </sheetData>
  <sheetProtection/>
  <mergeCells count="20">
    <mergeCell ref="A1:Q1"/>
    <mergeCell ref="U12:V12"/>
    <mergeCell ref="X12:Y12"/>
    <mergeCell ref="B16:Q16"/>
    <mergeCell ref="N3:O4"/>
    <mergeCell ref="A2:P2"/>
    <mergeCell ref="A3:A5"/>
    <mergeCell ref="B3:B5"/>
    <mergeCell ref="C3:C5"/>
    <mergeCell ref="D3:D5"/>
    <mergeCell ref="N28:O28"/>
    <mergeCell ref="P28:Q28"/>
    <mergeCell ref="A14:B14"/>
    <mergeCell ref="J3:J5"/>
    <mergeCell ref="K3:K5"/>
    <mergeCell ref="L3:M4"/>
    <mergeCell ref="F3:G4"/>
    <mergeCell ref="E3:E5"/>
    <mergeCell ref="P3:Q4"/>
    <mergeCell ref="H3:I4"/>
  </mergeCells>
  <printOptions/>
  <pageMargins left="0.6" right="0.3" top="0.5" bottom="0.5" header="0.5" footer="0.2"/>
  <pageSetup horizontalDpi="600" verticalDpi="600" orientation="landscape" paperSize="9" r:id="rId1"/>
  <ignoredErrors>
    <ignoredError sqref="G14:Q14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="80" zoomScaleNormal="80" zoomScalePageLayoutView="0" workbookViewId="0" topLeftCell="A1">
      <selection activeCell="H4" sqref="H4:H5"/>
    </sheetView>
  </sheetViews>
  <sheetFormatPr defaultColWidth="8.796875" defaultRowHeight="15"/>
  <cols>
    <col min="1" max="1" width="3.19921875" style="336" customWidth="1"/>
    <col min="2" max="2" width="19.5" style="336" customWidth="1"/>
    <col min="3" max="3" width="10.5" style="165" customWidth="1"/>
    <col min="4" max="5" width="9" style="15" customWidth="1"/>
    <col min="6" max="6" width="7.5" style="15" customWidth="1"/>
    <col min="7" max="7" width="6.69921875" style="15" customWidth="1"/>
    <col min="8" max="8" width="8.8984375" style="15" customWidth="1"/>
    <col min="9" max="9" width="6" style="15" customWidth="1"/>
    <col min="10" max="11" width="5.5" style="15" customWidth="1"/>
    <col min="12" max="12" width="9" style="15" customWidth="1"/>
    <col min="13" max="13" width="8.5" style="15" customWidth="1"/>
    <col min="14" max="14" width="8" style="15" customWidth="1"/>
    <col min="15" max="15" width="7" style="15" customWidth="1"/>
    <col min="16" max="16" width="7.59765625" style="15" customWidth="1"/>
  </cols>
  <sheetData>
    <row r="1" spans="1:16" ht="29.25" customHeight="1">
      <c r="A1" s="2175" t="s">
        <v>735</v>
      </c>
      <c r="B1" s="2175"/>
      <c r="C1" s="2175"/>
      <c r="D1" s="2175"/>
      <c r="E1" s="2175"/>
      <c r="F1" s="2175"/>
      <c r="G1" s="2175"/>
      <c r="H1" s="2175"/>
      <c r="I1" s="2175"/>
      <c r="J1" s="2175"/>
      <c r="K1" s="2175"/>
      <c r="L1" s="2175"/>
      <c r="M1" s="2175"/>
      <c r="N1" s="2175"/>
      <c r="O1" s="2175"/>
      <c r="P1" s="2175"/>
    </row>
    <row r="2" spans="1:16" ht="15">
      <c r="A2" s="446"/>
      <c r="B2" s="446"/>
      <c r="C2" s="483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</row>
    <row r="3" spans="1:16" s="336" customFormat="1" ht="31.5" customHeight="1">
      <c r="A3" s="2176" t="s">
        <v>14</v>
      </c>
      <c r="B3" s="2179" t="s">
        <v>254</v>
      </c>
      <c r="C3" s="2187" t="s">
        <v>482</v>
      </c>
      <c r="D3" s="2028" t="s">
        <v>449</v>
      </c>
      <c r="E3" s="2029"/>
      <c r="F3" s="2029"/>
      <c r="G3" s="2029"/>
      <c r="H3" s="2029"/>
      <c r="I3" s="2029"/>
      <c r="J3" s="2029"/>
      <c r="K3" s="2029"/>
      <c r="L3" s="2030"/>
      <c r="M3" s="2028" t="s">
        <v>483</v>
      </c>
      <c r="N3" s="2029"/>
      <c r="O3" s="2029"/>
      <c r="P3" s="2030"/>
    </row>
    <row r="4" spans="1:16" s="336" customFormat="1" ht="35.25" customHeight="1">
      <c r="A4" s="2177"/>
      <c r="B4" s="2180"/>
      <c r="C4" s="2188"/>
      <c r="D4" s="2171" t="s">
        <v>430</v>
      </c>
      <c r="E4" s="2028" t="s">
        <v>431</v>
      </c>
      <c r="F4" s="2029"/>
      <c r="G4" s="2030"/>
      <c r="H4" s="2171" t="s">
        <v>617</v>
      </c>
      <c r="I4" s="2028" t="s">
        <v>674</v>
      </c>
      <c r="J4" s="2029"/>
      <c r="K4" s="2030"/>
      <c r="L4" s="2171" t="s">
        <v>434</v>
      </c>
      <c r="M4" s="2182" t="s">
        <v>484</v>
      </c>
      <c r="N4" s="2183"/>
      <c r="O4" s="2184"/>
      <c r="P4" s="2185" t="s">
        <v>488</v>
      </c>
    </row>
    <row r="5" spans="1:16" s="336" customFormat="1" ht="62.25" customHeight="1">
      <c r="A5" s="2178"/>
      <c r="B5" s="2181"/>
      <c r="C5" s="2189"/>
      <c r="D5" s="2172"/>
      <c r="E5" s="842" t="s">
        <v>620</v>
      </c>
      <c r="F5" s="844" t="s">
        <v>619</v>
      </c>
      <c r="G5" s="844" t="s">
        <v>618</v>
      </c>
      <c r="H5" s="2172"/>
      <c r="I5" s="681" t="s">
        <v>396</v>
      </c>
      <c r="J5" s="681" t="s">
        <v>432</v>
      </c>
      <c r="K5" s="681" t="s">
        <v>433</v>
      </c>
      <c r="L5" s="2172"/>
      <c r="M5" s="669" t="s">
        <v>485</v>
      </c>
      <c r="N5" s="669" t="s">
        <v>486</v>
      </c>
      <c r="O5" s="669" t="s">
        <v>487</v>
      </c>
      <c r="P5" s="2186"/>
    </row>
    <row r="6" spans="1:17" ht="29.25" customHeight="1">
      <c r="A6" s="365">
        <v>1</v>
      </c>
      <c r="B6" s="486" t="s">
        <v>91</v>
      </c>
      <c r="C6" s="369">
        <v>6393</v>
      </c>
      <c r="D6" s="478">
        <v>200</v>
      </c>
      <c r="E6" s="478">
        <v>485</v>
      </c>
      <c r="F6" s="659">
        <v>192</v>
      </c>
      <c r="G6" s="659">
        <v>1</v>
      </c>
      <c r="H6" s="478">
        <v>204</v>
      </c>
      <c r="I6" s="660">
        <f aca="true" t="shared" si="0" ref="I6:I12">J6+K6</f>
        <v>1</v>
      </c>
      <c r="J6" s="661">
        <v>0</v>
      </c>
      <c r="K6" s="485">
        <v>1</v>
      </c>
      <c r="L6" s="485">
        <v>180</v>
      </c>
      <c r="M6" s="485">
        <v>10</v>
      </c>
      <c r="N6" s="485">
        <v>13</v>
      </c>
      <c r="O6" s="661">
        <v>0</v>
      </c>
      <c r="P6" s="667"/>
      <c r="Q6" s="469"/>
    </row>
    <row r="7" spans="1:17" ht="29.25" customHeight="1">
      <c r="A7" s="366">
        <v>2</v>
      </c>
      <c r="B7" s="486" t="s">
        <v>146</v>
      </c>
      <c r="C7" s="369">
        <v>4693</v>
      </c>
      <c r="D7" s="478">
        <v>88</v>
      </c>
      <c r="E7" s="478">
        <v>139</v>
      </c>
      <c r="F7" s="478">
        <v>79</v>
      </c>
      <c r="G7" s="478">
        <v>0</v>
      </c>
      <c r="H7" s="478">
        <v>100</v>
      </c>
      <c r="I7" s="660">
        <f t="shared" si="0"/>
        <v>0</v>
      </c>
      <c r="J7" s="659">
        <v>0</v>
      </c>
      <c r="K7" s="659">
        <v>0</v>
      </c>
      <c r="L7" s="965">
        <v>78</v>
      </c>
      <c r="M7" s="965">
        <v>10</v>
      </c>
      <c r="N7" s="965">
        <v>5</v>
      </c>
      <c r="O7" s="661">
        <v>0</v>
      </c>
      <c r="P7" s="661">
        <v>0</v>
      </c>
      <c r="Q7" s="469"/>
    </row>
    <row r="8" spans="1:17" ht="29.25" customHeight="1">
      <c r="A8" s="366">
        <v>3</v>
      </c>
      <c r="B8" s="487" t="s">
        <v>209</v>
      </c>
      <c r="C8" s="369">
        <v>18286</v>
      </c>
      <c r="D8" s="479">
        <v>134</v>
      </c>
      <c r="E8" s="478">
        <v>386</v>
      </c>
      <c r="F8" s="479">
        <v>149</v>
      </c>
      <c r="G8" s="479">
        <v>10</v>
      </c>
      <c r="H8" s="478">
        <v>261</v>
      </c>
      <c r="I8" s="660">
        <f t="shared" si="0"/>
        <v>1</v>
      </c>
      <c r="J8" s="662">
        <v>0</v>
      </c>
      <c r="K8" s="485">
        <v>1</v>
      </c>
      <c r="L8" s="965">
        <v>265</v>
      </c>
      <c r="M8" s="965">
        <v>25</v>
      </c>
      <c r="N8" s="965">
        <v>10</v>
      </c>
      <c r="O8" s="661">
        <v>0</v>
      </c>
      <c r="P8" s="661">
        <v>0</v>
      </c>
      <c r="Q8" s="469"/>
    </row>
    <row r="9" spans="1:17" ht="29.25" customHeight="1">
      <c r="A9" s="366">
        <v>4</v>
      </c>
      <c r="B9" s="487" t="s">
        <v>98</v>
      </c>
      <c r="C9" s="369">
        <v>11078</v>
      </c>
      <c r="D9" s="479">
        <v>234</v>
      </c>
      <c r="E9" s="478">
        <v>200</v>
      </c>
      <c r="F9" s="479">
        <v>153</v>
      </c>
      <c r="G9" s="479">
        <v>3</v>
      </c>
      <c r="H9" s="478">
        <v>122</v>
      </c>
      <c r="I9" s="660">
        <f t="shared" si="0"/>
        <v>1</v>
      </c>
      <c r="J9" s="662">
        <v>0</v>
      </c>
      <c r="K9" s="485">
        <v>1</v>
      </c>
      <c r="L9" s="965">
        <v>120</v>
      </c>
      <c r="M9" s="965">
        <v>10</v>
      </c>
      <c r="N9" s="965">
        <v>8</v>
      </c>
      <c r="O9" s="661">
        <v>0</v>
      </c>
      <c r="P9" s="661">
        <v>0</v>
      </c>
      <c r="Q9" s="469"/>
    </row>
    <row r="10" spans="1:17" ht="29.25" customHeight="1">
      <c r="A10" s="366">
        <v>5</v>
      </c>
      <c r="B10" s="487" t="s">
        <v>94</v>
      </c>
      <c r="C10" s="369">
        <v>24079</v>
      </c>
      <c r="D10" s="479">
        <v>382</v>
      </c>
      <c r="E10" s="478">
        <v>176</v>
      </c>
      <c r="F10" s="479">
        <v>161</v>
      </c>
      <c r="G10" s="479">
        <v>1</v>
      </c>
      <c r="H10" s="478">
        <v>292</v>
      </c>
      <c r="I10" s="660">
        <f t="shared" si="0"/>
        <v>11</v>
      </c>
      <c r="J10" s="662">
        <v>0</v>
      </c>
      <c r="K10" s="485">
        <v>11</v>
      </c>
      <c r="L10" s="965">
        <v>1800</v>
      </c>
      <c r="M10" s="965">
        <v>20</v>
      </c>
      <c r="N10" s="965">
        <v>25</v>
      </c>
      <c r="O10" s="661">
        <v>0</v>
      </c>
      <c r="P10" s="661">
        <v>0</v>
      </c>
      <c r="Q10" s="469"/>
    </row>
    <row r="11" spans="1:17" ht="29.25" customHeight="1">
      <c r="A11" s="366">
        <v>6</v>
      </c>
      <c r="B11" s="487" t="s">
        <v>95</v>
      </c>
      <c r="C11" s="369">
        <v>25995</v>
      </c>
      <c r="D11" s="479">
        <v>291</v>
      </c>
      <c r="E11" s="478">
        <v>100</v>
      </c>
      <c r="F11" s="479">
        <v>45</v>
      </c>
      <c r="G11" s="479">
        <v>7</v>
      </c>
      <c r="H11" s="478">
        <v>290</v>
      </c>
      <c r="I11" s="660">
        <f t="shared" si="0"/>
        <v>6</v>
      </c>
      <c r="J11" s="662">
        <v>0</v>
      </c>
      <c r="K11" s="485">
        <v>6</v>
      </c>
      <c r="L11" s="965">
        <v>3780</v>
      </c>
      <c r="M11" s="965">
        <v>20</v>
      </c>
      <c r="N11" s="661">
        <v>0</v>
      </c>
      <c r="O11" s="661">
        <v>0</v>
      </c>
      <c r="P11" s="661">
        <v>0</v>
      </c>
      <c r="Q11" s="469"/>
    </row>
    <row r="12" spans="1:17" ht="29.25" customHeight="1">
      <c r="A12" s="366">
        <v>7</v>
      </c>
      <c r="B12" s="487" t="s">
        <v>102</v>
      </c>
      <c r="C12" s="369">
        <v>13590</v>
      </c>
      <c r="D12" s="479">
        <v>247</v>
      </c>
      <c r="E12" s="478">
        <v>321</v>
      </c>
      <c r="F12" s="370">
        <v>121</v>
      </c>
      <c r="G12" s="479">
        <v>1</v>
      </c>
      <c r="H12" s="478">
        <v>408</v>
      </c>
      <c r="I12" s="660">
        <f t="shared" si="0"/>
        <v>5</v>
      </c>
      <c r="J12" s="662">
        <v>0</v>
      </c>
      <c r="K12" s="485">
        <v>5</v>
      </c>
      <c r="L12" s="965">
        <v>1651</v>
      </c>
      <c r="M12" s="965">
        <v>10</v>
      </c>
      <c r="N12" s="661">
        <v>0</v>
      </c>
      <c r="O12" s="661">
        <v>0</v>
      </c>
      <c r="P12" s="661">
        <v>0</v>
      </c>
      <c r="Q12" s="469"/>
    </row>
    <row r="13" spans="1:17" ht="29.25" customHeight="1">
      <c r="A13" s="366">
        <v>8</v>
      </c>
      <c r="B13" s="487" t="s">
        <v>444</v>
      </c>
      <c r="C13" s="369">
        <v>0</v>
      </c>
      <c r="D13" s="479">
        <v>0</v>
      </c>
      <c r="E13" s="659">
        <v>0</v>
      </c>
      <c r="F13" s="659">
        <v>0</v>
      </c>
      <c r="G13" s="478">
        <v>0</v>
      </c>
      <c r="H13" s="478">
        <v>0</v>
      </c>
      <c r="I13" s="663">
        <f>K13</f>
        <v>0</v>
      </c>
      <c r="J13" s="659">
        <v>0</v>
      </c>
      <c r="K13" s="364">
        <v>0</v>
      </c>
      <c r="L13" s="661">
        <v>0</v>
      </c>
      <c r="M13" s="965">
        <v>236</v>
      </c>
      <c r="N13" s="965">
        <v>46</v>
      </c>
      <c r="O13" s="661">
        <v>0</v>
      </c>
      <c r="P13" s="661">
        <v>0</v>
      </c>
      <c r="Q13" s="469"/>
    </row>
    <row r="14" spans="1:17" ht="29.25" customHeight="1">
      <c r="A14" s="488">
        <v>9</v>
      </c>
      <c r="B14" s="489" t="s">
        <v>255</v>
      </c>
      <c r="C14" s="482">
        <f>SUM(D14:I14)</f>
        <v>0</v>
      </c>
      <c r="D14" s="482">
        <f aca="true" t="shared" si="1" ref="D14:O14">SUM(E14:J14)</f>
        <v>0</v>
      </c>
      <c r="E14" s="482">
        <f t="shared" si="1"/>
        <v>0</v>
      </c>
      <c r="F14" s="482">
        <f t="shared" si="1"/>
        <v>0</v>
      </c>
      <c r="G14" s="482">
        <f t="shared" si="1"/>
        <v>0</v>
      </c>
      <c r="H14" s="482">
        <f t="shared" si="1"/>
        <v>0</v>
      </c>
      <c r="I14" s="482">
        <f t="shared" si="1"/>
        <v>0</v>
      </c>
      <c r="J14" s="482">
        <f t="shared" si="1"/>
        <v>0</v>
      </c>
      <c r="K14" s="482">
        <f t="shared" si="1"/>
        <v>0</v>
      </c>
      <c r="L14" s="482">
        <f t="shared" si="1"/>
        <v>0</v>
      </c>
      <c r="M14" s="482">
        <f t="shared" si="1"/>
        <v>0</v>
      </c>
      <c r="N14" s="482">
        <f t="shared" si="1"/>
        <v>0</v>
      </c>
      <c r="O14" s="482">
        <f t="shared" si="1"/>
        <v>0</v>
      </c>
      <c r="P14" s="661">
        <v>0</v>
      </c>
      <c r="Q14" s="469"/>
    </row>
    <row r="15" spans="1:17" ht="31.5" customHeight="1">
      <c r="A15" s="2173" t="s">
        <v>219</v>
      </c>
      <c r="B15" s="2174"/>
      <c r="C15" s="492">
        <f aca="true" t="shared" si="2" ref="C15:H15">SUM(C6:C14)</f>
        <v>104114</v>
      </c>
      <c r="D15" s="481">
        <f t="shared" si="2"/>
        <v>1576</v>
      </c>
      <c r="E15" s="492">
        <f t="shared" si="2"/>
        <v>1807</v>
      </c>
      <c r="F15" s="481">
        <f t="shared" si="2"/>
        <v>900</v>
      </c>
      <c r="G15" s="481">
        <f t="shared" si="2"/>
        <v>23</v>
      </c>
      <c r="H15" s="481">
        <f t="shared" si="2"/>
        <v>1677</v>
      </c>
      <c r="I15" s="668">
        <f aca="true" t="shared" si="3" ref="I15:N15">SUM(I6:I14)</f>
        <v>25</v>
      </c>
      <c r="J15" s="481">
        <f t="shared" si="3"/>
        <v>0</v>
      </c>
      <c r="K15" s="668">
        <f t="shared" si="3"/>
        <v>25</v>
      </c>
      <c r="L15" s="664">
        <f t="shared" si="3"/>
        <v>7874</v>
      </c>
      <c r="M15" s="481">
        <f t="shared" si="3"/>
        <v>341</v>
      </c>
      <c r="N15" s="481">
        <f t="shared" si="3"/>
        <v>107</v>
      </c>
      <c r="O15" s="363">
        <f>SUM(O6:O14)</f>
        <v>0</v>
      </c>
      <c r="P15" s="665">
        <f>SUM(P6:P14)</f>
        <v>0</v>
      </c>
      <c r="Q15" s="480"/>
    </row>
    <row r="16" spans="1:16" ht="15.75">
      <c r="A16" s="490"/>
      <c r="B16" s="491"/>
      <c r="C16" s="484"/>
      <c r="D16" s="367"/>
      <c r="E16" s="367"/>
      <c r="F16" s="666"/>
      <c r="G16" s="368"/>
      <c r="H16" s="368"/>
      <c r="I16" s="368"/>
      <c r="J16" s="368"/>
      <c r="K16" s="368"/>
      <c r="L16" s="368"/>
      <c r="M16" s="368"/>
      <c r="N16" s="368"/>
      <c r="O16" s="368"/>
      <c r="P16" s="368"/>
    </row>
    <row r="17" spans="1:16" ht="15.75">
      <c r="A17" s="2169" t="s">
        <v>734</v>
      </c>
      <c r="B17" s="2170"/>
      <c r="C17" s="2170"/>
      <c r="D17" s="2170"/>
      <c r="E17" s="2170"/>
      <c r="F17" s="2170"/>
      <c r="G17" s="2170"/>
      <c r="H17" s="2170"/>
      <c r="I17" s="2170"/>
      <c r="J17" s="2170"/>
      <c r="K17" s="2170"/>
      <c r="L17" s="2170"/>
      <c r="M17" s="2170"/>
      <c r="N17" s="2170"/>
      <c r="O17" s="2170"/>
      <c r="P17" s="2170"/>
    </row>
    <row r="19" ht="15">
      <c r="M19" s="966">
        <f>M15+N15</f>
        <v>448</v>
      </c>
    </row>
  </sheetData>
  <sheetProtection/>
  <mergeCells count="15">
    <mergeCell ref="A17:P17"/>
    <mergeCell ref="L4:L5"/>
    <mergeCell ref="M3:P3"/>
    <mergeCell ref="A15:B15"/>
    <mergeCell ref="A1:P1"/>
    <mergeCell ref="A3:A5"/>
    <mergeCell ref="B3:B5"/>
    <mergeCell ref="D3:L3"/>
    <mergeCell ref="M4:O4"/>
    <mergeCell ref="P4:P5"/>
    <mergeCell ref="C3:C5"/>
    <mergeCell ref="D4:D5"/>
    <mergeCell ref="E4:G4"/>
    <mergeCell ref="H4:H5"/>
    <mergeCell ref="I4:K4"/>
  </mergeCells>
  <printOptions/>
  <pageMargins left="0.45" right="0.2" top="0.57" bottom="0.75" header="0.3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="80" zoomScaleNormal="80" zoomScalePageLayoutView="0" workbookViewId="0" topLeftCell="A1">
      <selection activeCell="A1" sqref="A1:N1"/>
    </sheetView>
  </sheetViews>
  <sheetFormatPr defaultColWidth="8.796875" defaultRowHeight="15"/>
  <cols>
    <col min="1" max="1" width="4.19921875" style="0" customWidth="1"/>
    <col min="2" max="2" width="23.09765625" style="0" customWidth="1"/>
    <col min="3" max="4" width="7.69921875" style="0" customWidth="1"/>
    <col min="5" max="14" width="7.19921875" style="0" customWidth="1"/>
  </cols>
  <sheetData>
    <row r="1" spans="1:14" ht="51.75" customHeight="1">
      <c r="A1" s="2151" t="s">
        <v>867</v>
      </c>
      <c r="B1" s="2151"/>
      <c r="C1" s="2151"/>
      <c r="D1" s="2151"/>
      <c r="E1" s="2151"/>
      <c r="F1" s="2151"/>
      <c r="G1" s="2151"/>
      <c r="H1" s="2151"/>
      <c r="I1" s="2151"/>
      <c r="J1" s="2151"/>
      <c r="K1" s="2151"/>
      <c r="L1" s="2151"/>
      <c r="M1" s="2151"/>
      <c r="N1" s="2151"/>
    </row>
    <row r="2" spans="1:14" ht="27.75" customHeight="1">
      <c r="A2" s="1978"/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</row>
    <row r="3" spans="1:14" ht="28.5" customHeight="1">
      <c r="A3" s="2015" t="s">
        <v>14</v>
      </c>
      <c r="B3" s="1957" t="s">
        <v>256</v>
      </c>
      <c r="C3" s="1925" t="s">
        <v>396</v>
      </c>
      <c r="D3" s="1926"/>
      <c r="E3" s="2192" t="s">
        <v>257</v>
      </c>
      <c r="F3" s="2193"/>
      <c r="G3" s="2192" t="s">
        <v>260</v>
      </c>
      <c r="H3" s="2193"/>
      <c r="I3" s="2192" t="s">
        <v>261</v>
      </c>
      <c r="J3" s="2193"/>
      <c r="K3" s="2192" t="s">
        <v>262</v>
      </c>
      <c r="L3" s="2193"/>
      <c r="M3" s="2192" t="s">
        <v>263</v>
      </c>
      <c r="N3" s="2193"/>
    </row>
    <row r="4" spans="1:14" ht="27.75" customHeight="1">
      <c r="A4" s="2016"/>
      <c r="B4" s="2017"/>
      <c r="C4" s="266" t="s">
        <v>258</v>
      </c>
      <c r="D4" s="266" t="s">
        <v>259</v>
      </c>
      <c r="E4" s="266" t="s">
        <v>258</v>
      </c>
      <c r="F4" s="266" t="s">
        <v>259</v>
      </c>
      <c r="G4" s="266" t="s">
        <v>258</v>
      </c>
      <c r="H4" s="266" t="s">
        <v>259</v>
      </c>
      <c r="I4" s="266" t="s">
        <v>258</v>
      </c>
      <c r="J4" s="266" t="s">
        <v>259</v>
      </c>
      <c r="K4" s="266" t="s">
        <v>258</v>
      </c>
      <c r="L4" s="266" t="s">
        <v>259</v>
      </c>
      <c r="M4" s="266" t="s">
        <v>258</v>
      </c>
      <c r="N4" s="266" t="s">
        <v>259</v>
      </c>
    </row>
    <row r="5" spans="1:14" ht="27" customHeight="1">
      <c r="A5" s="267">
        <v>1</v>
      </c>
      <c r="B5" s="268" t="s">
        <v>802</v>
      </c>
      <c r="C5" s="823">
        <f>E5+G5+I5+K5+M5</f>
        <v>0</v>
      </c>
      <c r="D5" s="823">
        <f>F5+H5+J5+L5+N5</f>
        <v>0</v>
      </c>
      <c r="E5" s="823">
        <v>0</v>
      </c>
      <c r="F5" s="823">
        <v>0</v>
      </c>
      <c r="G5" s="823">
        <v>0</v>
      </c>
      <c r="H5" s="823">
        <v>0</v>
      </c>
      <c r="I5" s="823">
        <v>0</v>
      </c>
      <c r="J5" s="823">
        <v>0</v>
      </c>
      <c r="K5" s="823">
        <v>0</v>
      </c>
      <c r="L5" s="823">
        <v>0</v>
      </c>
      <c r="M5" s="823">
        <v>0</v>
      </c>
      <c r="N5" s="823">
        <v>0</v>
      </c>
    </row>
    <row r="6" spans="1:14" ht="27" customHeight="1">
      <c r="A6" s="269">
        <v>2</v>
      </c>
      <c r="B6" s="270" t="s">
        <v>102</v>
      </c>
      <c r="C6" s="824">
        <f>E6+G6+I6+K6+M6</f>
        <v>0</v>
      </c>
      <c r="D6" s="824">
        <f>F6+H6+J6+L6+N6</f>
        <v>0</v>
      </c>
      <c r="E6" s="824">
        <v>0</v>
      </c>
      <c r="F6" s="824">
        <v>0</v>
      </c>
      <c r="G6" s="824">
        <v>0</v>
      </c>
      <c r="H6" s="824">
        <v>0</v>
      </c>
      <c r="I6" s="824">
        <v>0</v>
      </c>
      <c r="J6" s="824">
        <v>0</v>
      </c>
      <c r="K6" s="824">
        <v>0</v>
      </c>
      <c r="L6" s="824">
        <v>0</v>
      </c>
      <c r="M6" s="824">
        <v>0</v>
      </c>
      <c r="N6" s="824">
        <v>0</v>
      </c>
    </row>
    <row r="7" spans="1:14" ht="27" customHeight="1">
      <c r="A7" s="269">
        <v>3</v>
      </c>
      <c r="B7" s="270" t="s">
        <v>91</v>
      </c>
      <c r="C7" s="824">
        <f aca="true" t="shared" si="0" ref="C7:C14">E7+G7+I7+K7+M7</f>
        <v>0</v>
      </c>
      <c r="D7" s="824">
        <f aca="true" t="shared" si="1" ref="D7:D14">F7+H7+J7+L7+N7</f>
        <v>0</v>
      </c>
      <c r="E7" s="824">
        <v>0</v>
      </c>
      <c r="F7" s="824">
        <v>0</v>
      </c>
      <c r="G7" s="824">
        <v>0</v>
      </c>
      <c r="H7" s="824">
        <v>0</v>
      </c>
      <c r="I7" s="824">
        <v>0</v>
      </c>
      <c r="J7" s="824">
        <v>0</v>
      </c>
      <c r="K7" s="824">
        <v>0</v>
      </c>
      <c r="L7" s="824">
        <v>0</v>
      </c>
      <c r="M7" s="824">
        <v>0</v>
      </c>
      <c r="N7" s="824">
        <v>0</v>
      </c>
    </row>
    <row r="8" spans="1:14" ht="27" customHeight="1">
      <c r="A8" s="269">
        <v>4</v>
      </c>
      <c r="B8" s="270" t="s">
        <v>146</v>
      </c>
      <c r="C8" s="824">
        <f t="shared" si="0"/>
        <v>0</v>
      </c>
      <c r="D8" s="824">
        <f t="shared" si="1"/>
        <v>0</v>
      </c>
      <c r="E8" s="824">
        <v>0</v>
      </c>
      <c r="F8" s="824">
        <v>0</v>
      </c>
      <c r="G8" s="824">
        <v>0</v>
      </c>
      <c r="H8" s="824">
        <v>0</v>
      </c>
      <c r="I8" s="824">
        <v>0</v>
      </c>
      <c r="J8" s="824">
        <v>0</v>
      </c>
      <c r="K8" s="824">
        <v>0</v>
      </c>
      <c r="L8" s="824">
        <v>0</v>
      </c>
      <c r="M8" s="824">
        <v>0</v>
      </c>
      <c r="N8" s="824">
        <v>0</v>
      </c>
    </row>
    <row r="9" spans="1:14" ht="27" customHeight="1">
      <c r="A9" s="269">
        <v>5</v>
      </c>
      <c r="B9" s="270" t="s">
        <v>209</v>
      </c>
      <c r="C9" s="824">
        <f t="shared" si="0"/>
        <v>0</v>
      </c>
      <c r="D9" s="824">
        <f t="shared" si="1"/>
        <v>0</v>
      </c>
      <c r="E9" s="824">
        <v>0</v>
      </c>
      <c r="F9" s="824">
        <v>0</v>
      </c>
      <c r="G9" s="824">
        <v>0</v>
      </c>
      <c r="H9" s="824">
        <v>0</v>
      </c>
      <c r="I9" s="824">
        <v>0</v>
      </c>
      <c r="J9" s="824">
        <v>0</v>
      </c>
      <c r="K9" s="824">
        <v>0</v>
      </c>
      <c r="L9" s="824">
        <v>0</v>
      </c>
      <c r="M9" s="824">
        <v>0</v>
      </c>
      <c r="N9" s="824">
        <v>0</v>
      </c>
    </row>
    <row r="10" spans="1:14" ht="27" customHeight="1">
      <c r="A10" s="269">
        <v>6</v>
      </c>
      <c r="B10" s="270" t="s">
        <v>98</v>
      </c>
      <c r="C10" s="824">
        <f t="shared" si="0"/>
        <v>0</v>
      </c>
      <c r="D10" s="824">
        <f t="shared" si="1"/>
        <v>0</v>
      </c>
      <c r="E10" s="824">
        <v>0</v>
      </c>
      <c r="F10" s="824">
        <v>0</v>
      </c>
      <c r="G10" s="824">
        <v>0</v>
      </c>
      <c r="H10" s="824">
        <v>0</v>
      </c>
      <c r="I10" s="824">
        <v>0</v>
      </c>
      <c r="J10" s="824">
        <v>0</v>
      </c>
      <c r="K10" s="824">
        <v>0</v>
      </c>
      <c r="L10" s="824">
        <v>0</v>
      </c>
      <c r="M10" s="824">
        <v>0</v>
      </c>
      <c r="N10" s="824">
        <v>0</v>
      </c>
    </row>
    <row r="11" spans="1:14" ht="27" customHeight="1">
      <c r="A11" s="269">
        <v>7</v>
      </c>
      <c r="B11" s="270" t="s">
        <v>94</v>
      </c>
      <c r="C11" s="824">
        <f t="shared" si="0"/>
        <v>0</v>
      </c>
      <c r="D11" s="824">
        <f t="shared" si="1"/>
        <v>0</v>
      </c>
      <c r="E11" s="824">
        <v>0</v>
      </c>
      <c r="F11" s="824">
        <v>0</v>
      </c>
      <c r="G11" s="824">
        <v>0</v>
      </c>
      <c r="H11" s="824">
        <v>0</v>
      </c>
      <c r="I11" s="824">
        <v>0</v>
      </c>
      <c r="J11" s="824">
        <v>0</v>
      </c>
      <c r="K11" s="824">
        <v>0</v>
      </c>
      <c r="L11" s="824">
        <v>0</v>
      </c>
      <c r="M11" s="824">
        <v>0</v>
      </c>
      <c r="N11" s="824">
        <v>0</v>
      </c>
    </row>
    <row r="12" spans="1:14" ht="27" customHeight="1">
      <c r="A12" s="269">
        <v>8</v>
      </c>
      <c r="B12" s="270" t="s">
        <v>95</v>
      </c>
      <c r="C12" s="824">
        <f t="shared" si="0"/>
        <v>0</v>
      </c>
      <c r="D12" s="824">
        <f t="shared" si="1"/>
        <v>0</v>
      </c>
      <c r="E12" s="824">
        <v>0</v>
      </c>
      <c r="F12" s="824">
        <v>0</v>
      </c>
      <c r="G12" s="824">
        <v>0</v>
      </c>
      <c r="H12" s="824">
        <v>0</v>
      </c>
      <c r="I12" s="824">
        <v>0</v>
      </c>
      <c r="J12" s="824">
        <v>0</v>
      </c>
      <c r="K12" s="824">
        <v>0</v>
      </c>
      <c r="L12" s="824">
        <v>0</v>
      </c>
      <c r="M12" s="824">
        <v>0</v>
      </c>
      <c r="N12" s="824">
        <v>0</v>
      </c>
    </row>
    <row r="13" spans="1:14" ht="27" customHeight="1">
      <c r="A13" s="271">
        <v>9</v>
      </c>
      <c r="B13" s="272" t="s">
        <v>264</v>
      </c>
      <c r="C13" s="1101">
        <f t="shared" si="0"/>
        <v>0</v>
      </c>
      <c r="D13" s="1101">
        <f t="shared" si="1"/>
        <v>0</v>
      </c>
      <c r="E13" s="825">
        <v>0</v>
      </c>
      <c r="F13" s="825">
        <v>0</v>
      </c>
      <c r="G13" s="825">
        <v>0</v>
      </c>
      <c r="H13" s="825">
        <v>0</v>
      </c>
      <c r="I13" s="825">
        <v>0</v>
      </c>
      <c r="J13" s="825">
        <v>0</v>
      </c>
      <c r="K13" s="825">
        <v>0</v>
      </c>
      <c r="L13" s="825">
        <v>0</v>
      </c>
      <c r="M13" s="825">
        <v>0</v>
      </c>
      <c r="N13" s="825">
        <v>0</v>
      </c>
    </row>
    <row r="14" spans="1:14" ht="27" customHeight="1">
      <c r="A14" s="2138" t="s">
        <v>219</v>
      </c>
      <c r="B14" s="2139"/>
      <c r="C14" s="1102">
        <f t="shared" si="0"/>
        <v>0</v>
      </c>
      <c r="D14" s="1102">
        <f t="shared" si="1"/>
        <v>0</v>
      </c>
      <c r="E14" s="826">
        <f aca="true" t="shared" si="2" ref="E14:N14">SUM(E5:E13)</f>
        <v>0</v>
      </c>
      <c r="F14" s="826">
        <f t="shared" si="2"/>
        <v>0</v>
      </c>
      <c r="G14" s="826">
        <f t="shared" si="2"/>
        <v>0</v>
      </c>
      <c r="H14" s="826">
        <f t="shared" si="2"/>
        <v>0</v>
      </c>
      <c r="I14" s="826">
        <f t="shared" si="2"/>
        <v>0</v>
      </c>
      <c r="J14" s="826">
        <f t="shared" si="2"/>
        <v>0</v>
      </c>
      <c r="K14" s="826">
        <f t="shared" si="2"/>
        <v>0</v>
      </c>
      <c r="L14" s="826">
        <f t="shared" si="2"/>
        <v>0</v>
      </c>
      <c r="M14" s="826">
        <f t="shared" si="2"/>
        <v>0</v>
      </c>
      <c r="N14" s="826">
        <f t="shared" si="2"/>
        <v>0</v>
      </c>
    </row>
    <row r="15" spans="1:14" ht="23.25" customHeight="1">
      <c r="A15" s="849"/>
      <c r="B15" s="849"/>
      <c r="C15" s="849"/>
      <c r="D15" s="849"/>
      <c r="E15" s="850"/>
      <c r="F15" s="850"/>
      <c r="G15" s="850"/>
      <c r="H15" s="850"/>
      <c r="I15" s="850"/>
      <c r="J15" s="850"/>
      <c r="K15" s="850"/>
      <c r="L15" s="850"/>
      <c r="M15" s="850"/>
      <c r="N15" s="850"/>
    </row>
    <row r="16" spans="2:4" ht="15.75">
      <c r="B16" s="290"/>
      <c r="C16" s="290"/>
      <c r="D16" s="290"/>
    </row>
    <row r="17" spans="2:14" ht="19.5" customHeight="1"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</row>
    <row r="18" spans="2:14" ht="24" customHeight="1">
      <c r="B18" s="2191"/>
      <c r="C18" s="2191"/>
      <c r="D18" s="2191"/>
      <c r="E18" s="2191"/>
      <c r="F18" s="2191"/>
      <c r="G18" s="2191"/>
      <c r="H18" s="2191"/>
      <c r="I18" s="2191"/>
      <c r="J18" s="2191"/>
      <c r="K18" s="2191"/>
      <c r="L18" s="2191"/>
      <c r="M18" s="2191"/>
      <c r="N18" s="2191"/>
    </row>
    <row r="19" spans="2:14" ht="24" customHeight="1">
      <c r="B19" s="2190"/>
      <c r="C19" s="2190"/>
      <c r="D19" s="2190"/>
      <c r="E19" s="2190"/>
      <c r="F19" s="2190"/>
      <c r="G19" s="2190"/>
      <c r="H19" s="2190"/>
      <c r="I19" s="2190"/>
      <c r="J19" s="2190"/>
      <c r="K19" s="2190"/>
      <c r="L19" s="2190"/>
      <c r="M19" s="2190"/>
      <c r="N19" s="2190"/>
    </row>
    <row r="20" spans="2:14" ht="34.5" customHeight="1"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</row>
    <row r="21" spans="2:14" ht="19.5" customHeight="1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</row>
    <row r="22" spans="2:14" ht="19.5" customHeight="1"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</row>
  </sheetData>
  <sheetProtection/>
  <mergeCells count="13"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  <mergeCell ref="K3:L3"/>
    <mergeCell ref="M3:N3"/>
    <mergeCell ref="C3:D3"/>
  </mergeCells>
  <printOptions/>
  <pageMargins left="0.93" right="0.31" top="0.61" bottom="0.44" header="0.35" footer="0.2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1:Q15"/>
  <sheetViews>
    <sheetView zoomScale="90" zoomScaleNormal="90" zoomScalePageLayoutView="0" workbookViewId="0" topLeftCell="A4">
      <selection activeCell="W17" sqref="W17"/>
    </sheetView>
  </sheetViews>
  <sheetFormatPr defaultColWidth="8.796875" defaultRowHeight="15"/>
  <cols>
    <col min="1" max="1" width="3.5" style="336" customWidth="1"/>
    <col min="2" max="2" width="15.19921875" style="336" customWidth="1"/>
    <col min="3" max="3" width="8.59765625" style="15" customWidth="1"/>
    <col min="4" max="5" width="7.3984375" style="15" customWidth="1"/>
    <col min="6" max="6" width="7.5" style="15" customWidth="1"/>
    <col min="7" max="7" width="5.69921875" style="15" customWidth="1"/>
    <col min="8" max="8" width="7.3984375" style="15" customWidth="1"/>
    <col min="9" max="9" width="6.8984375" style="15" customWidth="1"/>
    <col min="10" max="10" width="6.59765625" style="15" customWidth="1"/>
    <col min="11" max="11" width="8.09765625" style="15" customWidth="1"/>
    <col min="12" max="13" width="5.8984375" style="15" customWidth="1"/>
    <col min="14" max="14" width="5.8984375" style="336" customWidth="1"/>
    <col min="15" max="15" width="5.19921875" style="336" customWidth="1"/>
    <col min="16" max="17" width="5.69921875" style="336" customWidth="1"/>
  </cols>
  <sheetData>
    <row r="1" spans="1:17" ht="29.25" customHeight="1">
      <c r="A1" s="2196" t="s">
        <v>96</v>
      </c>
      <c r="B1" s="2196"/>
      <c r="C1" s="2196"/>
      <c r="D1" s="2196"/>
      <c r="E1" s="2196"/>
      <c r="F1" s="2196"/>
      <c r="G1" s="2196"/>
      <c r="H1" s="2196"/>
      <c r="I1" s="2196"/>
      <c r="J1" s="2196"/>
      <c r="K1" s="2196"/>
      <c r="L1" s="2196"/>
      <c r="M1" s="2196"/>
      <c r="N1" s="2196"/>
      <c r="O1" s="2196"/>
      <c r="P1" s="2196"/>
      <c r="Q1" s="2196"/>
    </row>
    <row r="2" spans="1:17" ht="24" customHeight="1">
      <c r="A2" s="2197"/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</row>
    <row r="3" ht="25.5" customHeight="1"/>
    <row r="4" spans="1:17" ht="30" customHeight="1">
      <c r="A4" s="2144" t="s">
        <v>14</v>
      </c>
      <c r="B4" s="2198" t="s">
        <v>279</v>
      </c>
      <c r="C4" s="2200" t="s">
        <v>275</v>
      </c>
      <c r="D4" s="2201"/>
      <c r="E4" s="2202"/>
      <c r="F4" s="2200" t="s">
        <v>276</v>
      </c>
      <c r="G4" s="2201"/>
      <c r="H4" s="2201"/>
      <c r="I4" s="2202"/>
      <c r="J4" s="2200" t="s">
        <v>277</v>
      </c>
      <c r="K4" s="2201"/>
      <c r="L4" s="2201"/>
      <c r="M4" s="2202"/>
      <c r="N4" s="2200" t="s">
        <v>278</v>
      </c>
      <c r="O4" s="2201"/>
      <c r="P4" s="2201"/>
      <c r="Q4" s="2202"/>
    </row>
    <row r="5" spans="1:17" ht="121.5" customHeight="1">
      <c r="A5" s="2145"/>
      <c r="B5" s="2199"/>
      <c r="C5" s="678" t="s">
        <v>217</v>
      </c>
      <c r="D5" s="691" t="s">
        <v>437</v>
      </c>
      <c r="E5" s="691" t="s">
        <v>438</v>
      </c>
      <c r="F5" s="477" t="s">
        <v>265</v>
      </c>
      <c r="G5" s="692" t="s">
        <v>266</v>
      </c>
      <c r="H5" s="477" t="s">
        <v>267</v>
      </c>
      <c r="I5" s="692" t="s">
        <v>268</v>
      </c>
      <c r="J5" s="693" t="s">
        <v>269</v>
      </c>
      <c r="K5" s="477" t="s">
        <v>270</v>
      </c>
      <c r="L5" s="477" t="s">
        <v>271</v>
      </c>
      <c r="M5" s="477" t="s">
        <v>272</v>
      </c>
      <c r="N5" s="477" t="s">
        <v>273</v>
      </c>
      <c r="O5" s="477" t="s">
        <v>274</v>
      </c>
      <c r="P5" s="477" t="s">
        <v>407</v>
      </c>
      <c r="Q5" s="477" t="s">
        <v>406</v>
      </c>
    </row>
    <row r="6" spans="1:17" ht="31.5" customHeight="1">
      <c r="A6" s="493">
        <v>1</v>
      </c>
      <c r="B6" s="494" t="s">
        <v>97</v>
      </c>
      <c r="C6" s="587">
        <v>3800</v>
      </c>
      <c r="D6" s="587">
        <v>1270</v>
      </c>
      <c r="E6" s="590">
        <v>2530</v>
      </c>
      <c r="F6" s="476">
        <v>1270</v>
      </c>
      <c r="G6" s="682">
        <f>F6/D6*100</f>
        <v>100</v>
      </c>
      <c r="H6" s="683">
        <v>4152</v>
      </c>
      <c r="I6" s="684">
        <f>H6/C6*100</f>
        <v>109.26315789473684</v>
      </c>
      <c r="J6" s="476">
        <v>67</v>
      </c>
      <c r="K6" s="476">
        <v>23</v>
      </c>
      <c r="L6" s="581">
        <v>0</v>
      </c>
      <c r="M6" s="581">
        <v>0</v>
      </c>
      <c r="N6" s="476">
        <v>0</v>
      </c>
      <c r="O6" s="476">
        <v>0</v>
      </c>
      <c r="P6" s="476">
        <v>0</v>
      </c>
      <c r="Q6" s="476">
        <v>0</v>
      </c>
    </row>
    <row r="7" spans="1:17" ht="31.5" customHeight="1">
      <c r="A7" s="495">
        <v>2</v>
      </c>
      <c r="B7" s="496" t="s">
        <v>146</v>
      </c>
      <c r="C7" s="588">
        <v>3017</v>
      </c>
      <c r="D7" s="588">
        <v>1234</v>
      </c>
      <c r="E7" s="591">
        <v>1783</v>
      </c>
      <c r="F7" s="450">
        <v>1234</v>
      </c>
      <c r="G7" s="685">
        <f aca="true" t="shared" si="0" ref="G7:G12">F7/D7*100</f>
        <v>100</v>
      </c>
      <c r="H7" s="686">
        <v>3102</v>
      </c>
      <c r="I7" s="687">
        <f aca="true" t="shared" si="1" ref="I7:I12">H7/C7*100</f>
        <v>102.8173682466026</v>
      </c>
      <c r="J7" s="450">
        <v>55</v>
      </c>
      <c r="K7" s="450">
        <v>29</v>
      </c>
      <c r="L7" s="582">
        <v>0</v>
      </c>
      <c r="M7" s="582">
        <v>0</v>
      </c>
      <c r="N7" s="450">
        <v>0</v>
      </c>
      <c r="O7" s="450">
        <v>0</v>
      </c>
      <c r="P7" s="450">
        <v>0</v>
      </c>
      <c r="Q7" s="450">
        <v>0</v>
      </c>
    </row>
    <row r="8" spans="1:17" ht="31.5" customHeight="1">
      <c r="A8" s="495">
        <v>3</v>
      </c>
      <c r="B8" s="496" t="s">
        <v>92</v>
      </c>
      <c r="C8" s="588">
        <v>11899</v>
      </c>
      <c r="D8" s="588">
        <v>4495</v>
      </c>
      <c r="E8" s="591">
        <v>7404</v>
      </c>
      <c r="F8" s="450">
        <v>4495</v>
      </c>
      <c r="G8" s="685">
        <f t="shared" si="0"/>
        <v>100</v>
      </c>
      <c r="H8" s="686">
        <v>12771</v>
      </c>
      <c r="I8" s="687">
        <f t="shared" si="1"/>
        <v>107.32834691990925</v>
      </c>
      <c r="J8" s="450">
        <v>515</v>
      </c>
      <c r="K8" s="450">
        <v>112</v>
      </c>
      <c r="L8" s="582">
        <v>0</v>
      </c>
      <c r="M8" s="582">
        <v>0</v>
      </c>
      <c r="N8" s="450">
        <v>0</v>
      </c>
      <c r="O8" s="450">
        <v>0</v>
      </c>
      <c r="P8" s="450">
        <v>0</v>
      </c>
      <c r="Q8" s="450">
        <v>0</v>
      </c>
    </row>
    <row r="9" spans="1:17" ht="31.5" customHeight="1">
      <c r="A9" s="495">
        <v>4</v>
      </c>
      <c r="B9" s="496" t="s">
        <v>98</v>
      </c>
      <c r="C9" s="588">
        <v>12113</v>
      </c>
      <c r="D9" s="588">
        <v>4699</v>
      </c>
      <c r="E9" s="591">
        <v>7414</v>
      </c>
      <c r="F9" s="450">
        <f>D9</f>
        <v>4699</v>
      </c>
      <c r="G9" s="685">
        <f t="shared" si="0"/>
        <v>100</v>
      </c>
      <c r="H9" s="686">
        <v>12213</v>
      </c>
      <c r="I9" s="687">
        <f t="shared" si="1"/>
        <v>100.82555931643688</v>
      </c>
      <c r="J9" s="450">
        <v>245</v>
      </c>
      <c r="K9" s="450">
        <v>86</v>
      </c>
      <c r="L9" s="582">
        <v>0</v>
      </c>
      <c r="M9" s="582">
        <v>0</v>
      </c>
      <c r="N9" s="450">
        <v>0</v>
      </c>
      <c r="O9" s="450">
        <v>0</v>
      </c>
      <c r="P9" s="450">
        <v>0</v>
      </c>
      <c r="Q9" s="450">
        <v>0</v>
      </c>
    </row>
    <row r="10" spans="1:17" ht="31.5" customHeight="1">
      <c r="A10" s="495">
        <v>5</v>
      </c>
      <c r="B10" s="496" t="s">
        <v>99</v>
      </c>
      <c r="C10" s="588">
        <v>16716</v>
      </c>
      <c r="D10" s="588">
        <v>6213</v>
      </c>
      <c r="E10" s="591">
        <v>10503</v>
      </c>
      <c r="F10" s="450">
        <v>6213</v>
      </c>
      <c r="G10" s="685">
        <f t="shared" si="0"/>
        <v>100</v>
      </c>
      <c r="H10" s="686">
        <v>18270</v>
      </c>
      <c r="I10" s="687">
        <f>H10/C10*100</f>
        <v>109.29648241206029</v>
      </c>
      <c r="J10" s="450">
        <v>1847</v>
      </c>
      <c r="K10" s="450">
        <v>826</v>
      </c>
      <c r="L10" s="582">
        <v>0</v>
      </c>
      <c r="M10" s="582">
        <v>0</v>
      </c>
      <c r="N10" s="450">
        <v>0</v>
      </c>
      <c r="O10" s="450">
        <v>0</v>
      </c>
      <c r="P10" s="450">
        <v>0</v>
      </c>
      <c r="Q10" s="450">
        <v>0</v>
      </c>
    </row>
    <row r="11" spans="1:17" ht="31.5" customHeight="1">
      <c r="A11" s="495">
        <v>6</v>
      </c>
      <c r="B11" s="496" t="s">
        <v>95</v>
      </c>
      <c r="C11" s="588">
        <v>18653</v>
      </c>
      <c r="D11" s="588">
        <v>7325</v>
      </c>
      <c r="E11" s="591">
        <v>11328</v>
      </c>
      <c r="F11" s="450">
        <v>7325</v>
      </c>
      <c r="G11" s="685">
        <f t="shared" si="0"/>
        <v>100</v>
      </c>
      <c r="H11" s="686">
        <v>19532</v>
      </c>
      <c r="I11" s="687">
        <f t="shared" si="1"/>
        <v>104.7123787058382</v>
      </c>
      <c r="J11" s="450">
        <v>887</v>
      </c>
      <c r="K11" s="450">
        <v>103</v>
      </c>
      <c r="L11" s="582">
        <v>0</v>
      </c>
      <c r="M11" s="582">
        <v>0</v>
      </c>
      <c r="N11" s="450">
        <v>0</v>
      </c>
      <c r="O11" s="450">
        <v>0</v>
      </c>
      <c r="P11" s="450">
        <v>0</v>
      </c>
      <c r="Q11" s="450">
        <v>0</v>
      </c>
    </row>
    <row r="12" spans="1:17" ht="31.5" customHeight="1">
      <c r="A12" s="497">
        <v>7</v>
      </c>
      <c r="B12" s="498" t="s">
        <v>38</v>
      </c>
      <c r="C12" s="589">
        <v>8192</v>
      </c>
      <c r="D12" s="589">
        <v>2990</v>
      </c>
      <c r="E12" s="592">
        <v>5202</v>
      </c>
      <c r="F12" s="451">
        <v>2990</v>
      </c>
      <c r="G12" s="688">
        <f t="shared" si="0"/>
        <v>100</v>
      </c>
      <c r="H12" s="689">
        <v>9153</v>
      </c>
      <c r="I12" s="690">
        <f t="shared" si="1"/>
        <v>111.73095703125</v>
      </c>
      <c r="J12" s="451">
        <v>203</v>
      </c>
      <c r="K12" s="451">
        <v>62</v>
      </c>
      <c r="L12" s="583">
        <v>0</v>
      </c>
      <c r="M12" s="583">
        <v>0</v>
      </c>
      <c r="N12" s="451">
        <v>0</v>
      </c>
      <c r="O12" s="451">
        <v>0</v>
      </c>
      <c r="P12" s="451">
        <v>0</v>
      </c>
      <c r="Q12" s="451">
        <v>0</v>
      </c>
    </row>
    <row r="13" spans="1:17" ht="31.5" customHeight="1">
      <c r="A13" s="2194" t="s">
        <v>13</v>
      </c>
      <c r="B13" s="2195"/>
      <c r="C13" s="584">
        <f>SUM(C6:C12)</f>
        <v>74390</v>
      </c>
      <c r="D13" s="584">
        <f>SUM(D6:D12)</f>
        <v>28226</v>
      </c>
      <c r="E13" s="584">
        <f>SUM(E6:E12)</f>
        <v>46164</v>
      </c>
      <c r="F13" s="584">
        <f>SUM(F6:F12)</f>
        <v>28226</v>
      </c>
      <c r="G13" s="586">
        <f>F13/D13*100</f>
        <v>100</v>
      </c>
      <c r="H13" s="585">
        <f>SUM(H6:H12)</f>
        <v>79193</v>
      </c>
      <c r="I13" s="674">
        <f>H13/C13*100</f>
        <v>106.45651297217368</v>
      </c>
      <c r="J13" s="584">
        <f>SUM(J6:J12)</f>
        <v>3819</v>
      </c>
      <c r="K13" s="584">
        <f>SUM(K6:K12)</f>
        <v>1241</v>
      </c>
      <c r="L13" s="584">
        <f aca="true" t="shared" si="2" ref="L13:Q13">SUM(L6:L12)</f>
        <v>0</v>
      </c>
      <c r="M13" s="584">
        <f t="shared" si="2"/>
        <v>0</v>
      </c>
      <c r="N13" s="452">
        <f t="shared" si="2"/>
        <v>0</v>
      </c>
      <c r="O13" s="452">
        <f t="shared" si="2"/>
        <v>0</v>
      </c>
      <c r="P13" s="452">
        <f t="shared" si="2"/>
        <v>0</v>
      </c>
      <c r="Q13" s="452">
        <f t="shared" si="2"/>
        <v>0</v>
      </c>
    </row>
    <row r="14" spans="8:9" ht="15">
      <c r="H14" s="165"/>
      <c r="I14" s="165"/>
    </row>
    <row r="15" spans="8:9" ht="15">
      <c r="H15" s="165"/>
      <c r="I15" s="165"/>
    </row>
  </sheetData>
  <sheetProtection/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rintOptions/>
  <pageMargins left="0.31" right="0.21" top="0.74" bottom="0.8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M15"/>
  <sheetViews>
    <sheetView zoomScale="90" zoomScaleNormal="90" zoomScalePageLayoutView="0" workbookViewId="0" topLeftCell="A1">
      <selection activeCell="C7" sqref="C7"/>
    </sheetView>
  </sheetViews>
  <sheetFormatPr defaultColWidth="8.796875" defaultRowHeight="15"/>
  <cols>
    <col min="1" max="1" width="4.19921875" style="0" customWidth="1"/>
    <col min="2" max="2" width="18.19921875" style="0" customWidth="1"/>
    <col min="3" max="3" width="26.3984375" style="0" customWidth="1"/>
    <col min="4" max="4" width="7.8984375" style="0" customWidth="1"/>
    <col min="5" max="5" width="9.8984375" style="0" customWidth="1"/>
    <col min="6" max="6" width="5.3984375" style="0" customWidth="1"/>
    <col min="7" max="7" width="6.5" style="0" customWidth="1"/>
    <col min="8" max="8" width="8" style="0" customWidth="1"/>
    <col min="9" max="9" width="6.3984375" style="0" customWidth="1"/>
    <col min="10" max="10" width="13" style="0" customWidth="1"/>
    <col min="11" max="11" width="12.3984375" style="0" customWidth="1"/>
    <col min="12" max="12" width="11" style="0" customWidth="1"/>
    <col min="13" max="13" width="11.19921875" style="0" customWidth="1"/>
  </cols>
  <sheetData>
    <row r="2" spans="1:13" ht="49.5" customHeight="1">
      <c r="A2" s="2205" t="s">
        <v>678</v>
      </c>
      <c r="B2" s="2205"/>
      <c r="C2" s="2205"/>
      <c r="D2" s="2205"/>
      <c r="E2" s="2205"/>
      <c r="F2" s="2205"/>
      <c r="G2" s="2205"/>
      <c r="H2" s="2205"/>
      <c r="I2" s="2205"/>
      <c r="J2" s="2205"/>
      <c r="K2" s="2205"/>
      <c r="L2" s="851"/>
      <c r="M2" s="851"/>
    </row>
    <row r="3" spans="1:13" ht="19.5" customHeight="1">
      <c r="A3" s="1978"/>
      <c r="B3" s="1978"/>
      <c r="C3" s="1978"/>
      <c r="D3" s="1978"/>
      <c r="E3" s="1978"/>
      <c r="F3" s="1978"/>
      <c r="G3" s="1978"/>
      <c r="H3" s="1978"/>
      <c r="I3" s="1978"/>
      <c r="J3" s="1978"/>
      <c r="K3" s="1978"/>
      <c r="L3" s="1978"/>
      <c r="M3" s="1978"/>
    </row>
    <row r="4" spans="1:12" ht="27" customHeight="1">
      <c r="A4" s="2015" t="s">
        <v>14</v>
      </c>
      <c r="B4" s="2206" t="s">
        <v>622</v>
      </c>
      <c r="C4" s="1927" t="s">
        <v>623</v>
      </c>
      <c r="D4" s="2208" t="s">
        <v>624</v>
      </c>
      <c r="E4" s="2208" t="s">
        <v>625</v>
      </c>
      <c r="F4" s="2192" t="s">
        <v>635</v>
      </c>
      <c r="G4" s="2193"/>
      <c r="H4" s="2192" t="s">
        <v>626</v>
      </c>
      <c r="I4" s="2193"/>
      <c r="J4" s="2208" t="s">
        <v>637</v>
      </c>
      <c r="K4" s="2208" t="s">
        <v>627</v>
      </c>
      <c r="L4" s="2203" t="s">
        <v>640</v>
      </c>
    </row>
    <row r="5" spans="1:13" ht="39" customHeight="1">
      <c r="A5" s="2016"/>
      <c r="B5" s="2207"/>
      <c r="C5" s="1929"/>
      <c r="D5" s="2209"/>
      <c r="E5" s="2209"/>
      <c r="F5" s="862" t="s">
        <v>634</v>
      </c>
      <c r="G5" s="266" t="s">
        <v>629</v>
      </c>
      <c r="H5" s="862" t="s">
        <v>628</v>
      </c>
      <c r="I5" s="266" t="s">
        <v>629</v>
      </c>
      <c r="J5" s="2209"/>
      <c r="K5" s="2209"/>
      <c r="L5" s="2204"/>
      <c r="M5" s="843"/>
    </row>
    <row r="6" spans="1:12" s="11" customFormat="1" ht="42.75" customHeight="1">
      <c r="A6" s="852">
        <v>1</v>
      </c>
      <c r="B6" s="268" t="s">
        <v>631</v>
      </c>
      <c r="C6" s="853" t="s">
        <v>632</v>
      </c>
      <c r="D6" s="854">
        <v>1976</v>
      </c>
      <c r="E6" s="855" t="s">
        <v>633</v>
      </c>
      <c r="F6" s="854" t="s">
        <v>558</v>
      </c>
      <c r="G6" s="854"/>
      <c r="H6" s="854" t="s">
        <v>636</v>
      </c>
      <c r="I6" s="854"/>
      <c r="J6" s="853" t="s">
        <v>638</v>
      </c>
      <c r="K6" s="853" t="s">
        <v>639</v>
      </c>
      <c r="L6" s="864" t="s">
        <v>641</v>
      </c>
    </row>
    <row r="7" spans="1:13" s="11" customFormat="1" ht="42.75" customHeight="1">
      <c r="A7" s="856">
        <v>2</v>
      </c>
      <c r="B7" s="270" t="s">
        <v>642</v>
      </c>
      <c r="C7" s="857" t="s">
        <v>650</v>
      </c>
      <c r="D7" s="858">
        <v>1989</v>
      </c>
      <c r="E7" s="858" t="s">
        <v>643</v>
      </c>
      <c r="F7" s="858" t="s">
        <v>558</v>
      </c>
      <c r="G7" s="858"/>
      <c r="H7" s="858" t="s">
        <v>630</v>
      </c>
      <c r="I7" s="858"/>
      <c r="J7" s="857" t="s">
        <v>644</v>
      </c>
      <c r="K7" s="857" t="s">
        <v>257</v>
      </c>
      <c r="L7" s="366" t="s">
        <v>645</v>
      </c>
      <c r="M7" s="314"/>
    </row>
    <row r="8" spans="1:13" s="11" customFormat="1" ht="42.75" customHeight="1">
      <c r="A8" s="856">
        <v>3</v>
      </c>
      <c r="B8" s="270" t="s">
        <v>646</v>
      </c>
      <c r="C8" s="857" t="s">
        <v>651</v>
      </c>
      <c r="D8" s="858">
        <v>1992</v>
      </c>
      <c r="E8" s="858" t="s">
        <v>647</v>
      </c>
      <c r="F8" s="858" t="s">
        <v>558</v>
      </c>
      <c r="G8" s="858"/>
      <c r="H8" s="858" t="s">
        <v>630</v>
      </c>
      <c r="I8" s="858"/>
      <c r="J8" s="857" t="s">
        <v>648</v>
      </c>
      <c r="K8" s="857" t="s">
        <v>649</v>
      </c>
      <c r="L8" s="366" t="s">
        <v>645</v>
      </c>
      <c r="M8" s="845"/>
    </row>
    <row r="9" spans="1:13" s="11" customFormat="1" ht="18.75">
      <c r="A9" s="859"/>
      <c r="B9" s="860"/>
      <c r="C9" s="861"/>
      <c r="D9" s="861"/>
      <c r="E9" s="861"/>
      <c r="F9" s="861"/>
      <c r="G9" s="861"/>
      <c r="H9" s="861"/>
      <c r="I9" s="861"/>
      <c r="J9" s="861"/>
      <c r="K9" s="861"/>
      <c r="L9" s="863"/>
      <c r="M9" s="314"/>
    </row>
    <row r="10" ht="15.75">
      <c r="K10" s="79"/>
    </row>
    <row r="11" spans="2:11" ht="15.75" hidden="1">
      <c r="B11" s="2116"/>
      <c r="C11" s="2116"/>
      <c r="K11" s="843"/>
    </row>
    <row r="12" ht="15.75" hidden="1">
      <c r="B12" s="290" t="s">
        <v>284</v>
      </c>
    </row>
    <row r="13" spans="2:11" ht="15.75" hidden="1">
      <c r="B13" s="314" t="s">
        <v>435</v>
      </c>
      <c r="C13" s="314"/>
      <c r="D13" s="314"/>
      <c r="E13" s="314"/>
      <c r="F13" s="314"/>
      <c r="G13" s="314"/>
      <c r="H13" s="314"/>
      <c r="I13" s="314"/>
      <c r="J13" s="314"/>
      <c r="K13" s="314"/>
    </row>
    <row r="14" spans="2:11" ht="189" hidden="1">
      <c r="B14" s="845" t="s">
        <v>436</v>
      </c>
      <c r="C14" s="845"/>
      <c r="D14" s="845"/>
      <c r="E14" s="845"/>
      <c r="F14" s="845"/>
      <c r="G14" s="845"/>
      <c r="H14" s="845"/>
      <c r="I14" s="845"/>
      <c r="J14" s="845"/>
      <c r="K14" s="845"/>
    </row>
    <row r="15" spans="2:11" ht="15.75" hidden="1">
      <c r="B15" s="371"/>
      <c r="C15" s="314"/>
      <c r="D15" s="314"/>
      <c r="E15" s="314"/>
      <c r="F15" s="314"/>
      <c r="G15" s="314"/>
      <c r="H15" s="314"/>
      <c r="I15" s="314"/>
      <c r="J15" s="314"/>
      <c r="K15" s="314"/>
    </row>
  </sheetData>
  <sheetProtection/>
  <mergeCells count="13"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  <mergeCell ref="F4:G4"/>
    <mergeCell ref="J4:J5"/>
    <mergeCell ref="K4:K5"/>
  </mergeCells>
  <printOptions/>
  <pageMargins left="0.65" right="0.19" top="0.77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V67"/>
  <sheetViews>
    <sheetView zoomScale="90" zoomScaleNormal="90" zoomScalePageLayoutView="0" workbookViewId="0" topLeftCell="A1">
      <selection activeCell="C11" sqref="C11"/>
    </sheetView>
  </sheetViews>
  <sheetFormatPr defaultColWidth="8.796875" defaultRowHeight="15"/>
  <cols>
    <col min="1" max="1" width="2.69921875" style="0" customWidth="1"/>
    <col min="2" max="2" width="20" style="0" customWidth="1"/>
    <col min="3" max="3" width="9.59765625" style="0" customWidth="1"/>
    <col min="4" max="4" width="10.09765625" style="404" customWidth="1"/>
    <col min="5" max="5" width="7.5" style="15" customWidth="1"/>
    <col min="6" max="6" width="6.8984375" style="15" customWidth="1"/>
    <col min="7" max="7" width="7.5" style="15" customWidth="1"/>
    <col min="8" max="8" width="8.19921875" style="15" customWidth="1"/>
    <col min="9" max="9" width="9.69921875" style="15" customWidth="1"/>
    <col min="10" max="10" width="7.5" style="335" customWidth="1"/>
    <col min="11" max="11" width="7.59765625" style="335" customWidth="1"/>
    <col min="12" max="12" width="7.5" style="335" customWidth="1"/>
    <col min="13" max="14" width="7.3984375" style="335" customWidth="1"/>
    <col min="15" max="15" width="7.8984375" style="335" customWidth="1"/>
    <col min="16" max="16" width="7.59765625" style="335" customWidth="1"/>
    <col min="17" max="17" width="8.19921875" style="335" customWidth="1"/>
    <col min="18" max="18" width="5.59765625" style="554" customWidth="1"/>
    <col min="19" max="19" width="11.09765625" style="11" customWidth="1"/>
  </cols>
  <sheetData>
    <row r="2" spans="1:18" ht="41.25" customHeight="1">
      <c r="A2" s="1810" t="s">
        <v>579</v>
      </c>
      <c r="B2" s="1811"/>
      <c r="C2" s="1811"/>
      <c r="D2" s="1811"/>
      <c r="E2" s="1811"/>
      <c r="F2" s="1811"/>
      <c r="G2" s="1811"/>
      <c r="H2" s="1811"/>
      <c r="I2" s="1811"/>
      <c r="J2" s="1811"/>
      <c r="K2" s="1811"/>
      <c r="L2" s="1811"/>
      <c r="M2" s="1811"/>
      <c r="N2" s="1811"/>
      <c r="O2" s="1811"/>
      <c r="P2" s="1811"/>
      <c r="Q2" s="1811"/>
      <c r="R2" s="1811"/>
    </row>
    <row r="3" spans="1:18" ht="15.75">
      <c r="A3" s="200"/>
      <c r="B3" s="9"/>
      <c r="C3" s="9"/>
      <c r="D3" s="403"/>
      <c r="E3" s="9"/>
      <c r="F3" s="9"/>
      <c r="G3" s="9"/>
      <c r="H3" s="9"/>
      <c r="I3" s="9"/>
      <c r="J3" s="314"/>
      <c r="K3" s="314"/>
      <c r="L3" s="314"/>
      <c r="M3" s="314"/>
      <c r="N3" s="314"/>
      <c r="O3" s="314"/>
      <c r="P3" s="314"/>
      <c r="Q3" s="314"/>
      <c r="R3" s="543"/>
    </row>
    <row r="4" spans="1:19" s="145" customFormat="1" ht="50.25" customHeight="1">
      <c r="A4" s="201" t="s">
        <v>14</v>
      </c>
      <c r="B4" s="153" t="s">
        <v>107</v>
      </c>
      <c r="C4" s="454" t="s">
        <v>108</v>
      </c>
      <c r="D4" s="808" t="s">
        <v>204</v>
      </c>
      <c r="E4" s="808" t="s">
        <v>109</v>
      </c>
      <c r="F4" s="822" t="s">
        <v>110</v>
      </c>
      <c r="G4" s="822" t="s">
        <v>111</v>
      </c>
      <c r="H4" s="808" t="s">
        <v>205</v>
      </c>
      <c r="I4" s="808" t="s">
        <v>135</v>
      </c>
      <c r="J4" s="815" t="s">
        <v>136</v>
      </c>
      <c r="K4" s="808" t="s">
        <v>137</v>
      </c>
      <c r="L4" s="808" t="s">
        <v>138</v>
      </c>
      <c r="M4" s="808" t="s">
        <v>139</v>
      </c>
      <c r="N4" s="808" t="s">
        <v>143</v>
      </c>
      <c r="O4" s="808" t="s">
        <v>418</v>
      </c>
      <c r="P4" s="808" t="s">
        <v>112</v>
      </c>
      <c r="Q4" s="808" t="s">
        <v>113</v>
      </c>
      <c r="R4" s="808" t="s">
        <v>114</v>
      </c>
      <c r="S4" s="199"/>
    </row>
    <row r="5" spans="1:22" ht="18" customHeight="1">
      <c r="A5" s="226">
        <v>1</v>
      </c>
      <c r="B5" s="227" t="s">
        <v>115</v>
      </c>
      <c r="C5" s="563">
        <f aca="true" t="shared" si="0" ref="C5:C29">SUM(D5:R5)</f>
        <v>2230</v>
      </c>
      <c r="D5" s="274">
        <f>SUM(D6:D10)</f>
        <v>500</v>
      </c>
      <c r="E5" s="274">
        <f aca="true" t="shared" si="1" ref="E5:R5">SUM(E6:E10)</f>
        <v>70</v>
      </c>
      <c r="F5" s="274">
        <f t="shared" si="1"/>
        <v>125</v>
      </c>
      <c r="G5" s="274">
        <f t="shared" si="1"/>
        <v>100</v>
      </c>
      <c r="H5" s="274">
        <f t="shared" si="1"/>
        <v>60</v>
      </c>
      <c r="I5" s="274">
        <f t="shared" si="1"/>
        <v>130</v>
      </c>
      <c r="J5" s="274">
        <f t="shared" si="1"/>
        <v>250</v>
      </c>
      <c r="K5" s="274">
        <f t="shared" si="1"/>
        <v>190</v>
      </c>
      <c r="L5" s="274">
        <f t="shared" si="1"/>
        <v>265</v>
      </c>
      <c r="M5" s="274">
        <f t="shared" si="1"/>
        <v>255</v>
      </c>
      <c r="N5" s="274">
        <f t="shared" si="1"/>
        <v>90</v>
      </c>
      <c r="O5" s="274">
        <f t="shared" si="1"/>
        <v>65</v>
      </c>
      <c r="P5" s="274">
        <f t="shared" si="1"/>
        <v>50</v>
      </c>
      <c r="Q5" s="274">
        <f t="shared" si="1"/>
        <v>50</v>
      </c>
      <c r="R5" s="274">
        <f t="shared" si="1"/>
        <v>30</v>
      </c>
      <c r="T5" s="275" t="s">
        <v>411</v>
      </c>
      <c r="U5" s="276"/>
      <c r="V5" s="276"/>
    </row>
    <row r="6" spans="1:18" ht="18" customHeight="1">
      <c r="A6" s="228"/>
      <c r="B6" s="239" t="s">
        <v>116</v>
      </c>
      <c r="C6" s="154">
        <f t="shared" si="0"/>
        <v>855</v>
      </c>
      <c r="D6" s="557">
        <v>500</v>
      </c>
      <c r="E6" s="562">
        <v>70</v>
      </c>
      <c r="F6" s="698">
        <v>125</v>
      </c>
      <c r="G6" s="557">
        <v>100</v>
      </c>
      <c r="H6" s="256">
        <v>60</v>
      </c>
      <c r="I6" s="256"/>
      <c r="J6" s="256"/>
      <c r="K6" s="256"/>
      <c r="L6" s="256"/>
      <c r="M6" s="256"/>
      <c r="N6" s="256"/>
      <c r="O6" s="256"/>
      <c r="P6" s="256"/>
      <c r="Q6" s="256"/>
      <c r="R6" s="256"/>
    </row>
    <row r="7" spans="1:18" ht="18" customHeight="1">
      <c r="A7" s="228"/>
      <c r="B7" s="239" t="s">
        <v>289</v>
      </c>
      <c r="C7" s="154">
        <f t="shared" si="0"/>
        <v>540</v>
      </c>
      <c r="D7" s="256"/>
      <c r="E7" s="303"/>
      <c r="F7" s="256"/>
      <c r="G7" s="256"/>
      <c r="H7" s="256"/>
      <c r="I7" s="256">
        <v>70</v>
      </c>
      <c r="J7" s="256">
        <v>120</v>
      </c>
      <c r="K7" s="256">
        <v>100</v>
      </c>
      <c r="L7" s="256">
        <v>110</v>
      </c>
      <c r="M7" s="256">
        <v>90</v>
      </c>
      <c r="N7" s="256">
        <v>50</v>
      </c>
      <c r="O7" s="256"/>
      <c r="P7" s="256"/>
      <c r="Q7" s="256"/>
      <c r="R7" s="256"/>
    </row>
    <row r="8" spans="1:20" ht="18" customHeight="1">
      <c r="A8" s="228"/>
      <c r="B8" s="447" t="s">
        <v>117</v>
      </c>
      <c r="C8" s="154">
        <f t="shared" si="0"/>
        <v>130</v>
      </c>
      <c r="D8" s="256"/>
      <c r="E8" s="303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>
        <v>50</v>
      </c>
      <c r="Q8" s="256">
        <v>50</v>
      </c>
      <c r="R8" s="256">
        <v>30</v>
      </c>
      <c r="T8" s="15"/>
    </row>
    <row r="9" spans="1:18" ht="18.75" customHeight="1" hidden="1">
      <c r="A9" s="228"/>
      <c r="B9" s="239"/>
      <c r="C9" s="154">
        <f t="shared" si="0"/>
        <v>0</v>
      </c>
      <c r="D9" s="256"/>
      <c r="E9" s="303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544"/>
    </row>
    <row r="10" spans="1:18" ht="18" customHeight="1">
      <c r="A10" s="228"/>
      <c r="B10" s="239" t="s">
        <v>118</v>
      </c>
      <c r="C10" s="154">
        <f t="shared" si="0"/>
        <v>705</v>
      </c>
      <c r="D10" s="256"/>
      <c r="E10" s="303"/>
      <c r="F10" s="256"/>
      <c r="G10" s="305"/>
      <c r="H10" s="305"/>
      <c r="I10" s="256">
        <v>60</v>
      </c>
      <c r="J10" s="256">
        <v>130</v>
      </c>
      <c r="K10" s="256">
        <v>90</v>
      </c>
      <c r="L10" s="256">
        <v>155</v>
      </c>
      <c r="M10" s="256">
        <v>165</v>
      </c>
      <c r="N10" s="256">
        <v>40</v>
      </c>
      <c r="O10" s="256">
        <v>65</v>
      </c>
      <c r="P10" s="256"/>
      <c r="Q10" s="305"/>
      <c r="R10" s="545"/>
    </row>
    <row r="11" spans="1:18" ht="18" customHeight="1">
      <c r="A11" s="229">
        <v>2</v>
      </c>
      <c r="B11" s="230" t="s">
        <v>119</v>
      </c>
      <c r="C11" s="804">
        <f t="shared" si="0"/>
        <v>802489</v>
      </c>
      <c r="D11" s="257">
        <f>SUM(D12:D15)</f>
        <v>113140</v>
      </c>
      <c r="E11" s="257">
        <f aca="true" t="shared" si="2" ref="E11:R11">SUM(E12:E15)</f>
        <v>1859</v>
      </c>
      <c r="F11" s="257">
        <f t="shared" si="2"/>
        <v>9962</v>
      </c>
      <c r="G11" s="257">
        <f t="shared" si="2"/>
        <v>6080</v>
      </c>
      <c r="H11" s="257">
        <f t="shared" si="2"/>
        <v>1556</v>
      </c>
      <c r="I11" s="257">
        <f t="shared" si="2"/>
        <v>32840</v>
      </c>
      <c r="J11" s="257">
        <f t="shared" si="2"/>
        <v>150227</v>
      </c>
      <c r="K11" s="257">
        <f t="shared" si="2"/>
        <v>122265</v>
      </c>
      <c r="L11" s="257">
        <f t="shared" si="2"/>
        <v>126678</v>
      </c>
      <c r="M11" s="257">
        <f t="shared" si="2"/>
        <v>119553</v>
      </c>
      <c r="N11" s="257">
        <f t="shared" si="2"/>
        <v>23074</v>
      </c>
      <c r="O11" s="257">
        <f t="shared" si="2"/>
        <v>50331</v>
      </c>
      <c r="P11" s="257">
        <f t="shared" si="2"/>
        <v>7789</v>
      </c>
      <c r="Q11" s="257">
        <f t="shared" si="2"/>
        <v>30414</v>
      </c>
      <c r="R11" s="257">
        <f t="shared" si="2"/>
        <v>6721</v>
      </c>
    </row>
    <row r="12" spans="1:18" ht="18" customHeight="1">
      <c r="A12" s="229"/>
      <c r="B12" s="277" t="s">
        <v>134</v>
      </c>
      <c r="C12" s="256">
        <f t="shared" si="0"/>
        <v>132597</v>
      </c>
      <c r="D12" s="900">
        <v>113140</v>
      </c>
      <c r="E12" s="468">
        <v>1859</v>
      </c>
      <c r="F12" s="468">
        <v>9962</v>
      </c>
      <c r="G12" s="816">
        <v>6080</v>
      </c>
      <c r="H12" s="468">
        <v>1556</v>
      </c>
      <c r="I12" s="455"/>
      <c r="J12" s="455"/>
      <c r="K12" s="455"/>
      <c r="L12" s="455"/>
      <c r="M12" s="455"/>
      <c r="N12" s="455"/>
      <c r="O12" s="455"/>
      <c r="P12" s="455"/>
      <c r="Q12" s="455"/>
      <c r="R12" s="546"/>
    </row>
    <row r="13" spans="1:18" ht="18" customHeight="1">
      <c r="A13" s="229"/>
      <c r="B13" s="240" t="s">
        <v>201</v>
      </c>
      <c r="C13" s="256">
        <f t="shared" si="0"/>
        <v>231327</v>
      </c>
      <c r="D13" s="455"/>
      <c r="E13" s="468"/>
      <c r="F13" s="455"/>
      <c r="G13" s="455"/>
      <c r="H13" s="455"/>
      <c r="I13" s="468">
        <v>11683</v>
      </c>
      <c r="J13" s="468">
        <v>59650</v>
      </c>
      <c r="K13" s="468">
        <v>40735</v>
      </c>
      <c r="L13" s="468">
        <v>59692</v>
      </c>
      <c r="M13" s="468">
        <v>50341</v>
      </c>
      <c r="N13" s="468">
        <v>9226</v>
      </c>
      <c r="O13" s="455"/>
      <c r="P13" s="455"/>
      <c r="Q13" s="455"/>
      <c r="R13" s="546"/>
    </row>
    <row r="14" spans="1:21" ht="18" customHeight="1">
      <c r="A14" s="229"/>
      <c r="B14" s="277" t="s">
        <v>295</v>
      </c>
      <c r="C14" s="256">
        <f t="shared" si="0"/>
        <v>44924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68">
        <v>7789</v>
      </c>
      <c r="Q14" s="468">
        <v>30414</v>
      </c>
      <c r="R14" s="816">
        <v>6721</v>
      </c>
      <c r="U14" s="9" t="s">
        <v>465</v>
      </c>
    </row>
    <row r="15" spans="1:18" ht="18" customHeight="1">
      <c r="A15" s="229"/>
      <c r="B15" s="277" t="s">
        <v>121</v>
      </c>
      <c r="C15" s="256">
        <f t="shared" si="0"/>
        <v>393641</v>
      </c>
      <c r="D15" s="455"/>
      <c r="E15" s="455"/>
      <c r="F15" s="455"/>
      <c r="G15" s="455"/>
      <c r="H15" s="455"/>
      <c r="I15" s="468">
        <v>21157</v>
      </c>
      <c r="J15" s="811">
        <v>90577</v>
      </c>
      <c r="K15" s="468">
        <v>81530</v>
      </c>
      <c r="L15" s="820">
        <v>66986</v>
      </c>
      <c r="M15" s="468">
        <v>69212</v>
      </c>
      <c r="N15" s="468">
        <v>13848</v>
      </c>
      <c r="O15" s="819">
        <v>50331</v>
      </c>
      <c r="P15" s="455"/>
      <c r="Q15" s="455"/>
      <c r="R15" s="547"/>
    </row>
    <row r="16" spans="1:18" ht="18" customHeight="1">
      <c r="A16" s="229">
        <v>3</v>
      </c>
      <c r="B16" s="230" t="s">
        <v>142</v>
      </c>
      <c r="C16" s="241">
        <f t="shared" si="0"/>
        <v>76144</v>
      </c>
      <c r="D16" s="457">
        <f>SUM(D17:D20)</f>
        <v>27146</v>
      </c>
      <c r="E16" s="457">
        <f aca="true" t="shared" si="3" ref="E16:R16">SUM(E17:E20)</f>
        <v>596</v>
      </c>
      <c r="F16" s="457">
        <f t="shared" si="3"/>
        <v>3304</v>
      </c>
      <c r="G16" s="457">
        <f t="shared" si="3"/>
        <v>1965</v>
      </c>
      <c r="H16" s="457">
        <f>SUM(H17:H20)</f>
        <v>437</v>
      </c>
      <c r="I16" s="457">
        <f t="shared" si="3"/>
        <v>2244</v>
      </c>
      <c r="J16" s="457">
        <f t="shared" si="3"/>
        <v>9880</v>
      </c>
      <c r="K16" s="457">
        <f t="shared" si="3"/>
        <v>11332</v>
      </c>
      <c r="L16" s="457">
        <f t="shared" si="3"/>
        <v>5323</v>
      </c>
      <c r="M16" s="457">
        <f t="shared" si="3"/>
        <v>5464</v>
      </c>
      <c r="N16" s="457">
        <f t="shared" si="3"/>
        <v>2322</v>
      </c>
      <c r="O16" s="457">
        <f t="shared" si="3"/>
        <v>0</v>
      </c>
      <c r="P16" s="457">
        <f t="shared" si="3"/>
        <v>1866</v>
      </c>
      <c r="Q16" s="457">
        <f t="shared" si="3"/>
        <v>3318</v>
      </c>
      <c r="R16" s="457">
        <f t="shared" si="3"/>
        <v>947</v>
      </c>
    </row>
    <row r="17" spans="1:18" ht="18" customHeight="1">
      <c r="A17" s="229"/>
      <c r="B17" s="277" t="s">
        <v>134</v>
      </c>
      <c r="C17" s="154">
        <f t="shared" si="0"/>
        <v>33448</v>
      </c>
      <c r="D17" s="468">
        <v>27146</v>
      </c>
      <c r="E17" s="468">
        <v>596</v>
      </c>
      <c r="F17" s="468">
        <v>3304</v>
      </c>
      <c r="G17" s="468">
        <v>1965</v>
      </c>
      <c r="H17" s="468">
        <v>437</v>
      </c>
      <c r="I17" s="455"/>
      <c r="J17" s="455"/>
      <c r="K17" s="455"/>
      <c r="L17" s="455"/>
      <c r="M17" s="455"/>
      <c r="N17" s="455"/>
      <c r="O17" s="455"/>
      <c r="P17" s="455"/>
      <c r="Q17" s="455"/>
      <c r="R17" s="546"/>
    </row>
    <row r="18" spans="1:18" ht="18" customHeight="1">
      <c r="A18" s="229"/>
      <c r="B18" s="240" t="s">
        <v>201</v>
      </c>
      <c r="C18" s="154">
        <f t="shared" si="0"/>
        <v>36417</v>
      </c>
      <c r="D18" s="455"/>
      <c r="E18" s="455"/>
      <c r="F18" s="455"/>
      <c r="G18" s="455"/>
      <c r="I18" s="468">
        <v>2244</v>
      </c>
      <c r="J18" s="468">
        <v>9809</v>
      </c>
      <c r="K18" s="468">
        <v>11332</v>
      </c>
      <c r="L18" s="468">
        <v>5313</v>
      </c>
      <c r="M18" s="468">
        <v>5397</v>
      </c>
      <c r="N18" s="468">
        <v>2322</v>
      </c>
      <c r="O18" s="455"/>
      <c r="P18" s="455"/>
      <c r="Q18" s="455"/>
      <c r="R18" s="546"/>
    </row>
    <row r="19" spans="1:18" ht="18" customHeight="1">
      <c r="A19" s="229"/>
      <c r="B19" s="277" t="s">
        <v>295</v>
      </c>
      <c r="C19" s="154">
        <f t="shared" si="0"/>
        <v>6131</v>
      </c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68">
        <v>1866</v>
      </c>
      <c r="Q19" s="468">
        <v>3318</v>
      </c>
      <c r="R19" s="468">
        <v>947</v>
      </c>
    </row>
    <row r="20" spans="1:18" ht="18" customHeight="1">
      <c r="A20" s="229"/>
      <c r="B20" s="281" t="s">
        <v>202</v>
      </c>
      <c r="C20" s="154">
        <f t="shared" si="0"/>
        <v>148</v>
      </c>
      <c r="D20" s="455"/>
      <c r="E20" s="455"/>
      <c r="F20" s="455"/>
      <c r="G20" s="455"/>
      <c r="H20" s="455"/>
      <c r="I20" s="455">
        <v>0</v>
      </c>
      <c r="J20" s="468">
        <v>71</v>
      </c>
      <c r="K20" s="468">
        <v>0</v>
      </c>
      <c r="L20" s="821">
        <v>10</v>
      </c>
      <c r="M20" s="468">
        <v>67</v>
      </c>
      <c r="N20" s="555">
        <v>0</v>
      </c>
      <c r="O20" s="555">
        <v>0</v>
      </c>
      <c r="P20" s="455"/>
      <c r="Q20" s="455"/>
      <c r="R20" s="547"/>
    </row>
    <row r="21" spans="1:18" ht="18" customHeight="1">
      <c r="A21" s="229">
        <v>4</v>
      </c>
      <c r="B21" s="230" t="s">
        <v>122</v>
      </c>
      <c r="C21" s="241">
        <f t="shared" si="0"/>
        <v>503548</v>
      </c>
      <c r="D21" s="457">
        <f>SUM(D22:D24)</f>
        <v>179843</v>
      </c>
      <c r="E21" s="457">
        <f aca="true" t="shared" si="4" ref="E21:R21">SUM(E22:E24)</f>
        <v>11171</v>
      </c>
      <c r="F21" s="257">
        <f t="shared" si="4"/>
        <v>48532</v>
      </c>
      <c r="G21" s="457">
        <f t="shared" si="4"/>
        <v>23473</v>
      </c>
      <c r="H21" s="457">
        <f t="shared" si="4"/>
        <v>11693</v>
      </c>
      <c r="I21" s="457">
        <f t="shared" si="4"/>
        <v>13035</v>
      </c>
      <c r="J21" s="457">
        <f t="shared" si="4"/>
        <v>51921</v>
      </c>
      <c r="K21" s="457">
        <f t="shared" si="4"/>
        <v>50307</v>
      </c>
      <c r="L21" s="457">
        <f t="shared" si="4"/>
        <v>35513</v>
      </c>
      <c r="M21" s="457">
        <f t="shared" si="4"/>
        <v>27745</v>
      </c>
      <c r="N21" s="457">
        <f t="shared" si="4"/>
        <v>15243</v>
      </c>
      <c r="O21" s="457">
        <f t="shared" si="4"/>
        <v>0</v>
      </c>
      <c r="P21" s="457">
        <f t="shared" si="4"/>
        <v>11658</v>
      </c>
      <c r="Q21" s="457">
        <f t="shared" si="4"/>
        <v>17576</v>
      </c>
      <c r="R21" s="257">
        <f t="shared" si="4"/>
        <v>5838</v>
      </c>
    </row>
    <row r="22" spans="1:18" ht="18" customHeight="1">
      <c r="A22" s="229"/>
      <c r="B22" s="277" t="s">
        <v>120</v>
      </c>
      <c r="C22" s="154">
        <f t="shared" si="0"/>
        <v>274712</v>
      </c>
      <c r="D22" s="468">
        <v>179843</v>
      </c>
      <c r="E22" s="816">
        <v>11171</v>
      </c>
      <c r="F22" s="468">
        <v>48532</v>
      </c>
      <c r="G22" s="816">
        <v>23473</v>
      </c>
      <c r="H22" s="818">
        <v>11693</v>
      </c>
      <c r="I22" s="455"/>
      <c r="J22" s="455"/>
      <c r="K22" s="455"/>
      <c r="L22" s="455"/>
      <c r="M22" s="455"/>
      <c r="N22" s="455"/>
      <c r="O22" s="455"/>
      <c r="P22" s="455"/>
      <c r="Q22" s="455"/>
      <c r="R22" s="547"/>
    </row>
    <row r="23" spans="1:19" ht="18" customHeight="1">
      <c r="A23" s="229"/>
      <c r="B23" s="240" t="s">
        <v>201</v>
      </c>
      <c r="C23" s="154">
        <f t="shared" si="0"/>
        <v>193764</v>
      </c>
      <c r="D23" s="455"/>
      <c r="E23" s="456"/>
      <c r="F23" s="455"/>
      <c r="G23" s="455"/>
      <c r="H23" s="455"/>
      <c r="I23" s="468">
        <v>13035</v>
      </c>
      <c r="J23" s="468">
        <v>51921</v>
      </c>
      <c r="K23" s="468">
        <v>50307</v>
      </c>
      <c r="L23" s="468">
        <v>35513</v>
      </c>
      <c r="M23" s="468">
        <v>27745</v>
      </c>
      <c r="N23" s="468">
        <v>15243</v>
      </c>
      <c r="O23" s="455"/>
      <c r="P23" s="455"/>
      <c r="Q23" s="455"/>
      <c r="R23" s="547"/>
      <c r="S23" s="472"/>
    </row>
    <row r="24" spans="1:18" ht="18" customHeight="1">
      <c r="A24" s="229"/>
      <c r="B24" s="277" t="s">
        <v>295</v>
      </c>
      <c r="C24" s="154">
        <f t="shared" si="0"/>
        <v>35072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816">
        <v>11658</v>
      </c>
      <c r="Q24" s="468">
        <v>17576</v>
      </c>
      <c r="R24" s="816">
        <v>5838</v>
      </c>
    </row>
    <row r="25" spans="1:18" ht="18" customHeight="1">
      <c r="A25" s="229">
        <v>5</v>
      </c>
      <c r="B25" s="230" t="s">
        <v>123</v>
      </c>
      <c r="C25" s="242">
        <f t="shared" si="0"/>
        <v>43530</v>
      </c>
      <c r="D25" s="457">
        <f>SUM(D26:D29)</f>
        <v>8148</v>
      </c>
      <c r="E25" s="457">
        <f aca="true" t="shared" si="5" ref="E25:R25">SUM(E26:E29)</f>
        <v>278</v>
      </c>
      <c r="F25" s="457">
        <f t="shared" si="5"/>
        <v>93</v>
      </c>
      <c r="G25" s="457">
        <f t="shared" si="5"/>
        <v>38</v>
      </c>
      <c r="H25" s="457">
        <f t="shared" si="5"/>
        <v>982</v>
      </c>
      <c r="I25" s="457">
        <f t="shared" si="5"/>
        <v>96</v>
      </c>
      <c r="J25" s="457">
        <f>SUM(J26:J29)</f>
        <v>1086</v>
      </c>
      <c r="K25" s="457">
        <f t="shared" si="5"/>
        <v>2952</v>
      </c>
      <c r="L25" s="457">
        <f t="shared" si="5"/>
        <v>901</v>
      </c>
      <c r="M25" s="457">
        <f t="shared" si="5"/>
        <v>3508</v>
      </c>
      <c r="N25" s="457">
        <f t="shared" si="5"/>
        <v>134</v>
      </c>
      <c r="O25" s="257">
        <f t="shared" si="5"/>
        <v>24724</v>
      </c>
      <c r="P25" s="457">
        <f t="shared" si="5"/>
        <v>0</v>
      </c>
      <c r="Q25" s="457">
        <f t="shared" si="5"/>
        <v>590</v>
      </c>
      <c r="R25" s="457">
        <f t="shared" si="5"/>
        <v>0</v>
      </c>
    </row>
    <row r="26" spans="1:18" ht="18" customHeight="1">
      <c r="A26" s="231"/>
      <c r="B26" s="278" t="s">
        <v>134</v>
      </c>
      <c r="C26" s="154">
        <f t="shared" si="0"/>
        <v>9539</v>
      </c>
      <c r="D26" s="810">
        <v>8148</v>
      </c>
      <c r="E26" s="810">
        <v>278</v>
      </c>
      <c r="F26" s="810">
        <v>93</v>
      </c>
      <c r="G26" s="810">
        <v>38</v>
      </c>
      <c r="H26" s="810">
        <v>982</v>
      </c>
      <c r="I26" s="458"/>
      <c r="J26" s="458"/>
      <c r="K26" s="458"/>
      <c r="L26" s="458"/>
      <c r="M26" s="458"/>
      <c r="N26" s="458"/>
      <c r="O26" s="458"/>
      <c r="P26" s="458"/>
      <c r="Q26" s="458"/>
      <c r="R26" s="549"/>
    </row>
    <row r="27" spans="1:18" ht="18" customHeight="1">
      <c r="A27" s="232"/>
      <c r="B27" s="448" t="s">
        <v>201</v>
      </c>
      <c r="C27" s="571">
        <f t="shared" si="0"/>
        <v>8178</v>
      </c>
      <c r="D27" s="459"/>
      <c r="E27" s="459"/>
      <c r="F27" s="459"/>
      <c r="G27" s="459"/>
      <c r="H27" s="459"/>
      <c r="I27" s="805">
        <v>96</v>
      </c>
      <c r="J27" s="805">
        <v>762</v>
      </c>
      <c r="K27" s="805">
        <v>2952</v>
      </c>
      <c r="L27" s="805">
        <v>901</v>
      </c>
      <c r="M27" s="805">
        <v>3466</v>
      </c>
      <c r="N27" s="805">
        <v>1</v>
      </c>
      <c r="O27" s="459"/>
      <c r="P27" s="459"/>
      <c r="Q27" s="459"/>
      <c r="R27" s="550"/>
    </row>
    <row r="28" spans="1:18" ht="18" customHeight="1">
      <c r="A28" s="233"/>
      <c r="B28" s="280" t="s">
        <v>295</v>
      </c>
      <c r="C28" s="570">
        <f t="shared" si="0"/>
        <v>590</v>
      </c>
      <c r="D28" s="460"/>
      <c r="E28" s="460"/>
      <c r="F28" s="460"/>
      <c r="G28" s="460"/>
      <c r="H28" s="460"/>
      <c r="I28" s="460"/>
      <c r="J28" s="460"/>
      <c r="K28" s="460"/>
      <c r="L28" s="700"/>
      <c r="M28" s="460"/>
      <c r="N28" s="460"/>
      <c r="O28" s="460"/>
      <c r="P28" s="460">
        <v>0</v>
      </c>
      <c r="Q28" s="807">
        <v>590</v>
      </c>
      <c r="R28" s="460">
        <v>0</v>
      </c>
    </row>
    <row r="29" spans="1:18" ht="18" customHeight="1">
      <c r="A29" s="233"/>
      <c r="B29" s="280" t="s">
        <v>124</v>
      </c>
      <c r="C29" s="154">
        <f t="shared" si="0"/>
        <v>25223</v>
      </c>
      <c r="D29" s="460"/>
      <c r="E29" s="460"/>
      <c r="F29" s="460"/>
      <c r="G29" s="460"/>
      <c r="H29" s="460"/>
      <c r="I29" s="460">
        <v>0</v>
      </c>
      <c r="J29" s="807">
        <v>324</v>
      </c>
      <c r="K29" s="460">
        <v>0</v>
      </c>
      <c r="L29" s="821" t="s">
        <v>585</v>
      </c>
      <c r="M29" s="807">
        <v>42</v>
      </c>
      <c r="N29" s="807">
        <v>133</v>
      </c>
      <c r="O29" s="807">
        <v>24724</v>
      </c>
      <c r="P29" s="460"/>
      <c r="Q29" s="460"/>
      <c r="R29" s="551"/>
    </row>
    <row r="30" spans="1:18" ht="18" customHeight="1">
      <c r="A30" s="229">
        <v>6</v>
      </c>
      <c r="B30" s="230" t="s">
        <v>140</v>
      </c>
      <c r="C30" s="242">
        <f>SUM(D30:R30)</f>
        <v>31870</v>
      </c>
      <c r="D30" s="457">
        <f>SUM(D31:D34)</f>
        <v>1958</v>
      </c>
      <c r="E30" s="457">
        <f aca="true" t="shared" si="6" ref="E30:R30">SUM(E31:E34)</f>
        <v>40</v>
      </c>
      <c r="F30" s="457">
        <f t="shared" si="6"/>
        <v>99</v>
      </c>
      <c r="G30" s="457">
        <f t="shared" si="6"/>
        <v>196</v>
      </c>
      <c r="H30" s="457">
        <f t="shared" si="6"/>
        <v>33</v>
      </c>
      <c r="I30" s="457">
        <f t="shared" si="6"/>
        <v>574</v>
      </c>
      <c r="J30" s="457">
        <f t="shared" si="6"/>
        <v>1617</v>
      </c>
      <c r="K30" s="457">
        <f t="shared" si="6"/>
        <v>3009</v>
      </c>
      <c r="L30" s="457">
        <f t="shared" si="6"/>
        <v>136</v>
      </c>
      <c r="M30" s="457">
        <f t="shared" si="6"/>
        <v>3260</v>
      </c>
      <c r="N30" s="457">
        <f t="shared" si="6"/>
        <v>389</v>
      </c>
      <c r="O30" s="457">
        <f t="shared" si="6"/>
        <v>18264</v>
      </c>
      <c r="P30" s="457">
        <f t="shared" si="6"/>
        <v>867</v>
      </c>
      <c r="Q30" s="457">
        <f t="shared" si="6"/>
        <v>1071</v>
      </c>
      <c r="R30" s="457">
        <f t="shared" si="6"/>
        <v>357</v>
      </c>
    </row>
    <row r="31" spans="1:18" ht="18" customHeight="1">
      <c r="A31" s="229"/>
      <c r="B31" s="277" t="s">
        <v>134</v>
      </c>
      <c r="C31" s="154">
        <f aca="true" t="shared" si="7" ref="C31:C45">SUM(D31:R31)</f>
        <v>2326</v>
      </c>
      <c r="D31" s="468">
        <v>1958</v>
      </c>
      <c r="E31" s="468">
        <v>40</v>
      </c>
      <c r="F31" s="468">
        <v>99</v>
      </c>
      <c r="G31" s="468">
        <v>196</v>
      </c>
      <c r="H31" s="468">
        <v>33</v>
      </c>
      <c r="I31" s="455"/>
      <c r="J31" s="455"/>
      <c r="K31" s="455"/>
      <c r="L31" s="455"/>
      <c r="M31" s="455"/>
      <c r="N31" s="455"/>
      <c r="O31" s="455"/>
      <c r="P31" s="455"/>
      <c r="Q31" s="455"/>
      <c r="R31" s="547"/>
    </row>
    <row r="32" spans="1:18" ht="18" customHeight="1">
      <c r="A32" s="229"/>
      <c r="B32" s="240" t="s">
        <v>201</v>
      </c>
      <c r="C32" s="154">
        <f t="shared" si="7"/>
        <v>7086</v>
      </c>
      <c r="D32" s="468"/>
      <c r="E32" s="699"/>
      <c r="F32" s="699"/>
      <c r="G32" s="699"/>
      <c r="H32" s="455"/>
      <c r="I32" s="468">
        <v>443</v>
      </c>
      <c r="J32" s="468">
        <v>1339</v>
      </c>
      <c r="K32" s="468">
        <v>2420</v>
      </c>
      <c r="L32" s="468">
        <v>136</v>
      </c>
      <c r="M32" s="468">
        <v>2374</v>
      </c>
      <c r="N32" s="468">
        <v>374</v>
      </c>
      <c r="O32" s="455"/>
      <c r="P32" s="455"/>
      <c r="Q32" s="455"/>
      <c r="R32" s="547"/>
    </row>
    <row r="33" spans="1:18" ht="18" customHeight="1">
      <c r="A33" s="229"/>
      <c r="B33" s="277" t="s">
        <v>295</v>
      </c>
      <c r="C33" s="154">
        <f t="shared" si="7"/>
        <v>2295</v>
      </c>
      <c r="D33" s="468"/>
      <c r="E33" s="455"/>
      <c r="F33" s="455"/>
      <c r="G33" s="455"/>
      <c r="H33" s="455"/>
      <c r="I33" s="455"/>
      <c r="J33" s="455"/>
      <c r="K33" s="561"/>
      <c r="L33" s="455"/>
      <c r="M33" s="455"/>
      <c r="N33" s="455"/>
      <c r="O33" s="455"/>
      <c r="P33" s="468">
        <v>867</v>
      </c>
      <c r="Q33" s="468">
        <v>1071</v>
      </c>
      <c r="R33" s="468">
        <v>357</v>
      </c>
    </row>
    <row r="34" spans="1:18" ht="18" customHeight="1">
      <c r="A34" s="229"/>
      <c r="B34" s="277" t="s">
        <v>124</v>
      </c>
      <c r="C34" s="154">
        <f t="shared" si="7"/>
        <v>20163</v>
      </c>
      <c r="D34" s="468"/>
      <c r="E34" s="455"/>
      <c r="F34" s="455"/>
      <c r="G34" s="455"/>
      <c r="H34" s="455"/>
      <c r="I34" s="468">
        <v>131</v>
      </c>
      <c r="J34" s="468">
        <v>278</v>
      </c>
      <c r="K34" s="468">
        <v>589</v>
      </c>
      <c r="L34" s="468">
        <v>0</v>
      </c>
      <c r="M34" s="468">
        <v>886</v>
      </c>
      <c r="N34" s="468">
        <v>15</v>
      </c>
      <c r="O34" s="468">
        <v>18264</v>
      </c>
      <c r="P34" s="455"/>
      <c r="Q34" s="468"/>
      <c r="R34" s="547"/>
    </row>
    <row r="35" spans="1:19" s="244" customFormat="1" ht="18" customHeight="1">
      <c r="A35" s="243">
        <v>7</v>
      </c>
      <c r="B35" s="230" t="s">
        <v>141</v>
      </c>
      <c r="C35" s="242">
        <f>SUM(D35:R35)</f>
        <v>46</v>
      </c>
      <c r="D35" s="471">
        <v>14</v>
      </c>
      <c r="E35" s="457">
        <v>0</v>
      </c>
      <c r="F35" s="457">
        <v>0</v>
      </c>
      <c r="G35" s="457">
        <v>0</v>
      </c>
      <c r="H35" s="457">
        <v>0</v>
      </c>
      <c r="I35" s="244">
        <v>6</v>
      </c>
      <c r="J35" s="457">
        <v>3</v>
      </c>
      <c r="K35" s="471">
        <v>11</v>
      </c>
      <c r="L35" s="457">
        <v>0</v>
      </c>
      <c r="M35" s="457">
        <v>2</v>
      </c>
      <c r="N35" s="471">
        <v>3</v>
      </c>
      <c r="O35" s="457"/>
      <c r="P35" s="457">
        <v>2</v>
      </c>
      <c r="Q35" s="471">
        <v>0</v>
      </c>
      <c r="R35" s="548">
        <v>5</v>
      </c>
      <c r="S35" s="332"/>
    </row>
    <row r="36" spans="1:19" s="146" customFormat="1" ht="18" customHeight="1">
      <c r="A36" s="243">
        <v>8</v>
      </c>
      <c r="B36" s="230" t="s">
        <v>125</v>
      </c>
      <c r="C36" s="242">
        <f t="shared" si="7"/>
        <v>1466285</v>
      </c>
      <c r="D36" s="806">
        <v>851100</v>
      </c>
      <c r="E36" s="806">
        <f>4172+1340</f>
        <v>5512</v>
      </c>
      <c r="F36" s="806">
        <v>33490</v>
      </c>
      <c r="G36" s="806">
        <v>20959</v>
      </c>
      <c r="H36" s="806">
        <v>173</v>
      </c>
      <c r="I36" s="471">
        <v>20962</v>
      </c>
      <c r="J36" s="812">
        <v>228592</v>
      </c>
      <c r="K36" s="806">
        <v>126435</v>
      </c>
      <c r="L36" s="806">
        <v>83641</v>
      </c>
      <c r="M36" s="806">
        <v>59035</v>
      </c>
      <c r="N36" s="806">
        <v>23072</v>
      </c>
      <c r="O36" s="556">
        <v>0</v>
      </c>
      <c r="P36" s="471">
        <v>9442</v>
      </c>
      <c r="Q36" s="806">
        <v>3318</v>
      </c>
      <c r="R36" s="806">
        <v>554</v>
      </c>
      <c r="S36" s="333"/>
    </row>
    <row r="37" spans="1:18" ht="18" customHeight="1">
      <c r="A37" s="229">
        <v>9</v>
      </c>
      <c r="B37" s="277" t="s">
        <v>126</v>
      </c>
      <c r="C37" s="154">
        <f t="shared" si="7"/>
        <v>119397</v>
      </c>
      <c r="D37" s="809">
        <v>40035</v>
      </c>
      <c r="E37" s="468">
        <v>500</v>
      </c>
      <c r="F37" s="468">
        <v>2143</v>
      </c>
      <c r="G37" s="468">
        <v>1337</v>
      </c>
      <c r="H37" s="455"/>
      <c r="I37" s="468">
        <v>4289</v>
      </c>
      <c r="J37" s="812">
        <v>23116</v>
      </c>
      <c r="K37" s="468">
        <v>16916</v>
      </c>
      <c r="L37" s="468">
        <v>19135</v>
      </c>
      <c r="M37" s="468">
        <v>7479</v>
      </c>
      <c r="N37" s="468">
        <v>578</v>
      </c>
      <c r="O37" s="455"/>
      <c r="P37" s="468">
        <v>2134</v>
      </c>
      <c r="Q37" s="468">
        <v>1630</v>
      </c>
      <c r="R37" s="468">
        <v>105</v>
      </c>
    </row>
    <row r="38" spans="1:18" ht="18" customHeight="1">
      <c r="A38" s="202">
        <v>10</v>
      </c>
      <c r="B38" s="277" t="s">
        <v>127</v>
      </c>
      <c r="C38" s="154">
        <f t="shared" si="7"/>
        <v>99035</v>
      </c>
      <c r="D38" s="809">
        <f>15035+28488</f>
        <v>43523</v>
      </c>
      <c r="E38" s="468">
        <v>603</v>
      </c>
      <c r="F38" s="468">
        <v>1269</v>
      </c>
      <c r="G38" s="468">
        <v>1217</v>
      </c>
      <c r="H38" s="455"/>
      <c r="I38" s="468">
        <v>2352</v>
      </c>
      <c r="J38" s="812">
        <v>14425</v>
      </c>
      <c r="K38" s="468">
        <v>9775</v>
      </c>
      <c r="L38" s="468">
        <v>12056</v>
      </c>
      <c r="M38" s="468">
        <v>6817</v>
      </c>
      <c r="N38" s="468">
        <v>1387</v>
      </c>
      <c r="O38" s="455"/>
      <c r="P38" s="468">
        <v>2269</v>
      </c>
      <c r="Q38" s="468">
        <v>2799</v>
      </c>
      <c r="R38" s="816">
        <v>543</v>
      </c>
    </row>
    <row r="39" spans="1:18" ht="18" customHeight="1">
      <c r="A39" s="202">
        <v>11</v>
      </c>
      <c r="B39" s="277" t="s">
        <v>128</v>
      </c>
      <c r="C39" s="154">
        <f t="shared" si="7"/>
        <v>20015</v>
      </c>
      <c r="D39" s="809">
        <v>4290</v>
      </c>
      <c r="E39" s="468">
        <v>197</v>
      </c>
      <c r="F39" s="468">
        <v>927</v>
      </c>
      <c r="G39" s="813">
        <v>831</v>
      </c>
      <c r="H39" s="455"/>
      <c r="I39" s="468">
        <v>347</v>
      </c>
      <c r="J39" s="812">
        <v>7054</v>
      </c>
      <c r="K39" s="468">
        <v>1985</v>
      </c>
      <c r="L39" s="468">
        <v>3163</v>
      </c>
      <c r="M39" s="468">
        <v>1023</v>
      </c>
      <c r="N39" s="468">
        <v>60</v>
      </c>
      <c r="O39" s="455"/>
      <c r="P39" s="468">
        <v>118</v>
      </c>
      <c r="Q39" s="468">
        <v>20</v>
      </c>
      <c r="R39" s="468">
        <v>0</v>
      </c>
    </row>
    <row r="40" spans="1:18" ht="18" customHeight="1">
      <c r="A40" s="202">
        <v>12</v>
      </c>
      <c r="B40" s="277" t="s">
        <v>129</v>
      </c>
      <c r="C40" s="154">
        <f t="shared" si="7"/>
        <v>36228</v>
      </c>
      <c r="D40" s="468">
        <v>19496</v>
      </c>
      <c r="E40" s="468">
        <v>0</v>
      </c>
      <c r="F40" s="468">
        <v>0</v>
      </c>
      <c r="G40" s="468">
        <f>43+326</f>
        <v>369</v>
      </c>
      <c r="H40" s="455"/>
      <c r="I40" s="468">
        <v>592</v>
      </c>
      <c r="J40" s="812">
        <v>6957</v>
      </c>
      <c r="K40" s="468">
        <v>4063</v>
      </c>
      <c r="L40" s="468">
        <v>2033</v>
      </c>
      <c r="M40" s="468">
        <v>1439</v>
      </c>
      <c r="N40" s="468">
        <v>0</v>
      </c>
      <c r="O40" s="455"/>
      <c r="P40" s="468">
        <v>263</v>
      </c>
      <c r="Q40" s="468">
        <v>1016</v>
      </c>
      <c r="R40" s="468">
        <v>0</v>
      </c>
    </row>
    <row r="41" spans="1:18" ht="18" customHeight="1">
      <c r="A41" s="202">
        <v>13</v>
      </c>
      <c r="B41" s="277" t="s">
        <v>296</v>
      </c>
      <c r="C41" s="154">
        <f t="shared" si="7"/>
        <v>231</v>
      </c>
      <c r="D41" s="468">
        <v>224</v>
      </c>
      <c r="E41" s="468">
        <v>0</v>
      </c>
      <c r="F41" s="468">
        <v>0</v>
      </c>
      <c r="G41" s="468">
        <v>0</v>
      </c>
      <c r="H41" s="455"/>
      <c r="I41" s="468">
        <v>0</v>
      </c>
      <c r="J41" s="813">
        <v>7</v>
      </c>
      <c r="K41" s="468">
        <v>0</v>
      </c>
      <c r="L41" s="468">
        <v>0</v>
      </c>
      <c r="M41" s="699">
        <v>0</v>
      </c>
      <c r="N41" s="468"/>
      <c r="O41" s="455"/>
      <c r="P41" s="468">
        <v>0</v>
      </c>
      <c r="Q41" s="468">
        <v>0</v>
      </c>
      <c r="R41" s="468">
        <v>0</v>
      </c>
    </row>
    <row r="42" spans="1:18" ht="18" customHeight="1">
      <c r="A42" s="202">
        <v>14</v>
      </c>
      <c r="B42" s="240" t="s">
        <v>130</v>
      </c>
      <c r="C42" s="154">
        <f t="shared" si="7"/>
        <v>11273</v>
      </c>
      <c r="D42" s="468">
        <v>9389</v>
      </c>
      <c r="E42" s="468">
        <v>0</v>
      </c>
      <c r="F42" s="468">
        <v>0</v>
      </c>
      <c r="G42" s="468">
        <v>0</v>
      </c>
      <c r="H42" s="455"/>
      <c r="I42" s="468">
        <v>0</v>
      </c>
      <c r="J42" s="813">
        <v>916</v>
      </c>
      <c r="K42" s="468">
        <v>968</v>
      </c>
      <c r="L42" s="468">
        <v>0</v>
      </c>
      <c r="M42" s="699">
        <v>0</v>
      </c>
      <c r="N42" s="468"/>
      <c r="O42" s="455"/>
      <c r="P42" s="468">
        <v>0</v>
      </c>
      <c r="Q42" s="468">
        <v>0</v>
      </c>
      <c r="R42" s="468">
        <v>0</v>
      </c>
    </row>
    <row r="43" spans="1:18" ht="18" customHeight="1">
      <c r="A43" s="202">
        <v>15</v>
      </c>
      <c r="B43" s="449" t="s">
        <v>214</v>
      </c>
      <c r="C43" s="154">
        <f t="shared" si="7"/>
        <v>2347</v>
      </c>
      <c r="D43" s="468">
        <v>2347</v>
      </c>
      <c r="E43" s="468"/>
      <c r="F43" s="468"/>
      <c r="G43" s="468"/>
      <c r="H43" s="455"/>
      <c r="I43" s="468"/>
      <c r="J43" s="813"/>
      <c r="K43" s="468"/>
      <c r="L43" s="468"/>
      <c r="M43" s="699"/>
      <c r="N43" s="468"/>
      <c r="O43" s="455"/>
      <c r="P43" s="468"/>
      <c r="Q43" s="468"/>
      <c r="R43" s="468"/>
    </row>
    <row r="44" spans="1:18" ht="18" customHeight="1">
      <c r="A44" s="202">
        <v>16</v>
      </c>
      <c r="B44" s="277" t="s">
        <v>131</v>
      </c>
      <c r="C44" s="154">
        <f t="shared" si="7"/>
        <v>7297</v>
      </c>
      <c r="D44" s="468">
        <v>4571</v>
      </c>
      <c r="E44" s="468">
        <v>0</v>
      </c>
      <c r="F44" s="468">
        <v>0</v>
      </c>
      <c r="G44" s="468">
        <v>0</v>
      </c>
      <c r="H44" s="455"/>
      <c r="I44" s="468">
        <v>126</v>
      </c>
      <c r="J44" s="814">
        <v>1362</v>
      </c>
      <c r="K44" s="468">
        <v>710</v>
      </c>
      <c r="L44" s="468">
        <v>243</v>
      </c>
      <c r="M44" s="699"/>
      <c r="N44" s="468">
        <v>120</v>
      </c>
      <c r="O44" s="455"/>
      <c r="P44" s="468">
        <v>21</v>
      </c>
      <c r="Q44" s="468">
        <v>119</v>
      </c>
      <c r="R44" s="468">
        <v>25</v>
      </c>
    </row>
    <row r="45" spans="1:18" ht="18" customHeight="1">
      <c r="A45" s="202">
        <v>17</v>
      </c>
      <c r="B45" s="277" t="s">
        <v>132</v>
      </c>
      <c r="C45" s="154">
        <f t="shared" si="7"/>
        <v>20414</v>
      </c>
      <c r="D45" s="468">
        <v>14005</v>
      </c>
      <c r="E45" s="468">
        <v>276</v>
      </c>
      <c r="F45" s="468">
        <v>58</v>
      </c>
      <c r="G45" s="468">
        <v>19</v>
      </c>
      <c r="H45" s="455"/>
      <c r="I45" s="468">
        <v>2751</v>
      </c>
      <c r="J45" s="812">
        <v>86</v>
      </c>
      <c r="K45" s="468">
        <v>364</v>
      </c>
      <c r="L45" s="468">
        <v>1749</v>
      </c>
      <c r="M45" s="699"/>
      <c r="N45" s="468">
        <v>201</v>
      </c>
      <c r="O45" s="468">
        <v>7</v>
      </c>
      <c r="P45" s="468">
        <v>248</v>
      </c>
      <c r="Q45" s="468">
        <v>384</v>
      </c>
      <c r="R45" s="468">
        <v>266</v>
      </c>
    </row>
    <row r="46" spans="1:19" s="246" customFormat="1" ht="18" customHeight="1">
      <c r="A46" s="245">
        <v>18</v>
      </c>
      <c r="B46" s="401" t="s">
        <v>206</v>
      </c>
      <c r="C46" s="512"/>
      <c r="D46" s="461">
        <f>D47</f>
        <v>399.6511111111111</v>
      </c>
      <c r="E46" s="461">
        <f>E47</f>
        <v>177.31746031746033</v>
      </c>
      <c r="F46" s="461">
        <f>F47</f>
        <v>431.3955555555556</v>
      </c>
      <c r="G46" s="461">
        <f>G47</f>
        <v>260.81111111111113</v>
      </c>
      <c r="H46" s="461">
        <f>H47</f>
        <v>216.53703703703704</v>
      </c>
      <c r="I46" s="461">
        <f aca="true" t="shared" si="8" ref="I46:N46">I48</f>
        <v>206.9047619047619</v>
      </c>
      <c r="J46" s="461">
        <f t="shared" si="8"/>
        <v>480.75</v>
      </c>
      <c r="K46" s="461">
        <f t="shared" si="8"/>
        <v>558.9666666666667</v>
      </c>
      <c r="L46" s="461">
        <f t="shared" si="8"/>
        <v>358.7171717171717</v>
      </c>
      <c r="M46" s="461">
        <f t="shared" si="8"/>
        <v>342.5308641975309</v>
      </c>
      <c r="N46" s="461">
        <f t="shared" si="8"/>
        <v>338.73333333333335</v>
      </c>
      <c r="O46" s="462">
        <f>O47+O48+O49</f>
        <v>0</v>
      </c>
      <c r="P46" s="461">
        <f>P49</f>
        <v>259.06666666666666</v>
      </c>
      <c r="Q46" s="461">
        <f>Q49</f>
        <v>390.5777777777778</v>
      </c>
      <c r="R46" s="461">
        <f>R49</f>
        <v>216.22222222222223</v>
      </c>
      <c r="S46" s="334"/>
    </row>
    <row r="47" spans="1:18" ht="18" customHeight="1">
      <c r="A47" s="202"/>
      <c r="B47" s="277" t="s">
        <v>134</v>
      </c>
      <c r="C47" s="912">
        <f>(C22*100)/(C6*182)</f>
        <v>176.53878285457233</v>
      </c>
      <c r="D47" s="676">
        <f>(D22*100)/(D6*90)</f>
        <v>399.6511111111111</v>
      </c>
      <c r="E47" s="676">
        <f>(E22*100)/(E6*90)</f>
        <v>177.31746031746033</v>
      </c>
      <c r="F47" s="676">
        <f>(F22*100)/(F6*90)</f>
        <v>431.3955555555556</v>
      </c>
      <c r="G47" s="676">
        <f>(G22*100)/(G6*90)</f>
        <v>260.81111111111113</v>
      </c>
      <c r="H47" s="676">
        <f>(H22*100)/(H6*90)</f>
        <v>216.53703703703704</v>
      </c>
      <c r="I47" s="463"/>
      <c r="J47" s="463"/>
      <c r="K47" s="463"/>
      <c r="L47" s="463"/>
      <c r="M47" s="455"/>
      <c r="N47" s="455"/>
      <c r="O47" s="463"/>
      <c r="P47" s="463"/>
      <c r="Q47" s="463"/>
      <c r="R47" s="547"/>
    </row>
    <row r="48" spans="1:18" ht="18" customHeight="1">
      <c r="A48" s="202"/>
      <c r="B48" s="240" t="s">
        <v>201</v>
      </c>
      <c r="C48" s="912">
        <f>(C23*100)/(C7*182)</f>
        <v>197.15506715506714</v>
      </c>
      <c r="D48" s="463"/>
      <c r="E48" s="463"/>
      <c r="F48" s="463"/>
      <c r="G48" s="464"/>
      <c r="H48" s="463"/>
      <c r="I48" s="676">
        <f aca="true" t="shared" si="9" ref="I48:N48">(I23*100)/(I7*90)</f>
        <v>206.9047619047619</v>
      </c>
      <c r="J48" s="676">
        <f t="shared" si="9"/>
        <v>480.75</v>
      </c>
      <c r="K48" s="676">
        <f t="shared" si="9"/>
        <v>558.9666666666667</v>
      </c>
      <c r="L48" s="676">
        <f t="shared" si="9"/>
        <v>358.7171717171717</v>
      </c>
      <c r="M48" s="676">
        <f t="shared" si="9"/>
        <v>342.5308641975309</v>
      </c>
      <c r="N48" s="676">
        <f t="shared" si="9"/>
        <v>338.73333333333335</v>
      </c>
      <c r="O48" s="566"/>
      <c r="P48" s="566"/>
      <c r="Q48" s="566"/>
      <c r="R48" s="561"/>
    </row>
    <row r="49" spans="1:18" ht="18" customHeight="1">
      <c r="A49" s="202"/>
      <c r="B49" s="277" t="s">
        <v>133</v>
      </c>
      <c r="C49" s="912">
        <f>(C24*100)/(C8*182)</f>
        <v>148.23330515638207</v>
      </c>
      <c r="D49" s="463"/>
      <c r="E49" s="463"/>
      <c r="F49" s="463"/>
      <c r="G49" s="463"/>
      <c r="H49" s="463"/>
      <c r="I49" s="463"/>
      <c r="J49" s="566"/>
      <c r="K49" s="566"/>
      <c r="L49" s="566"/>
      <c r="M49" s="561"/>
      <c r="N49" s="561"/>
      <c r="O49" s="566"/>
      <c r="P49" s="676">
        <f>(P24*100)/(P8*90)</f>
        <v>259.06666666666666</v>
      </c>
      <c r="Q49" s="676">
        <f>(Q24*100)/(Q8*90)</f>
        <v>390.5777777777778</v>
      </c>
      <c r="R49" s="676">
        <f>(R24*100)/(R8*90)</f>
        <v>216.22222222222223</v>
      </c>
    </row>
    <row r="50" spans="1:19" s="246" customFormat="1" ht="18" customHeight="1">
      <c r="A50" s="245">
        <v>19</v>
      </c>
      <c r="B50" s="247" t="s">
        <v>144</v>
      </c>
      <c r="C50" s="564"/>
      <c r="D50" s="461">
        <f>D51</f>
        <v>6.625027628379872</v>
      </c>
      <c r="E50" s="461">
        <f>E51</f>
        <v>18.743288590604028</v>
      </c>
      <c r="F50" s="461">
        <f>F51</f>
        <v>14.688861985472155</v>
      </c>
      <c r="G50" s="461">
        <f>G51</f>
        <v>11.94554707379135</v>
      </c>
      <c r="H50" s="461">
        <f>H51</f>
        <v>26.757437070938217</v>
      </c>
      <c r="I50" s="461">
        <f aca="true" t="shared" si="10" ref="I50:N50">I52</f>
        <v>5.8088235294117645</v>
      </c>
      <c r="J50" s="461">
        <f t="shared" si="10"/>
        <v>5.293200122336629</v>
      </c>
      <c r="K50" s="461">
        <f t="shared" si="10"/>
        <v>4.43937522061419</v>
      </c>
      <c r="L50" s="461">
        <f t="shared" si="10"/>
        <v>6.684170901562206</v>
      </c>
      <c r="M50" s="461">
        <f t="shared" si="10"/>
        <v>5.140818973503799</v>
      </c>
      <c r="N50" s="461">
        <f t="shared" si="10"/>
        <v>6.564599483204135</v>
      </c>
      <c r="O50" s="462">
        <f>O51+O52+O53</f>
        <v>0</v>
      </c>
      <c r="P50" s="461">
        <f>P53</f>
        <v>6.247588424437299</v>
      </c>
      <c r="Q50" s="461">
        <f>Q53</f>
        <v>5.297166968053044</v>
      </c>
      <c r="R50" s="461">
        <f>R53</f>
        <v>6.164730728616684</v>
      </c>
      <c r="S50" s="334"/>
    </row>
    <row r="51" spans="1:18" ht="18" customHeight="1">
      <c r="A51" s="229"/>
      <c r="B51" s="277" t="s">
        <v>134</v>
      </c>
      <c r="C51" s="565">
        <f aca="true" t="shared" si="11" ref="C51:H51">C22/C17</f>
        <v>8.213106912221956</v>
      </c>
      <c r="D51" s="465">
        <f t="shared" si="11"/>
        <v>6.625027628379872</v>
      </c>
      <c r="E51" s="465">
        <f>E22/E17</f>
        <v>18.743288590604028</v>
      </c>
      <c r="F51" s="465">
        <f t="shared" si="11"/>
        <v>14.688861985472155</v>
      </c>
      <c r="G51" s="465">
        <f t="shared" si="11"/>
        <v>11.94554707379135</v>
      </c>
      <c r="H51" s="465">
        <f t="shared" si="11"/>
        <v>26.757437070938217</v>
      </c>
      <c r="I51" s="463"/>
      <c r="J51" s="463"/>
      <c r="K51" s="463"/>
      <c r="L51" s="463"/>
      <c r="M51" s="455"/>
      <c r="N51" s="455"/>
      <c r="O51" s="463"/>
      <c r="P51" s="465"/>
      <c r="Q51" s="465"/>
      <c r="R51" s="552"/>
    </row>
    <row r="52" spans="1:18" ht="18" customHeight="1">
      <c r="A52" s="229"/>
      <c r="B52" s="240" t="s">
        <v>201</v>
      </c>
      <c r="C52" s="565">
        <f>C23/C18</f>
        <v>5.320701870005767</v>
      </c>
      <c r="D52" s="463"/>
      <c r="E52" s="463"/>
      <c r="F52" s="463"/>
      <c r="G52" s="463"/>
      <c r="H52" s="463"/>
      <c r="I52" s="465">
        <f aca="true" t="shared" si="12" ref="I52:N52">I23/I18</f>
        <v>5.8088235294117645</v>
      </c>
      <c r="J52" s="465">
        <f t="shared" si="12"/>
        <v>5.293200122336629</v>
      </c>
      <c r="K52" s="465">
        <f t="shared" si="12"/>
        <v>4.43937522061419</v>
      </c>
      <c r="L52" s="465">
        <f t="shared" si="12"/>
        <v>6.684170901562206</v>
      </c>
      <c r="M52" s="465">
        <f t="shared" si="12"/>
        <v>5.140818973503799</v>
      </c>
      <c r="N52" s="465">
        <f t="shared" si="12"/>
        <v>6.564599483204135</v>
      </c>
      <c r="O52" s="463"/>
      <c r="P52" s="465"/>
      <c r="Q52" s="465"/>
      <c r="R52" s="552"/>
    </row>
    <row r="53" spans="1:18" ht="18" customHeight="1">
      <c r="A53" s="232"/>
      <c r="B53" s="279" t="s">
        <v>133</v>
      </c>
      <c r="C53" s="567">
        <f>C24/C19</f>
        <v>5.720437122818463</v>
      </c>
      <c r="D53" s="466"/>
      <c r="E53" s="466"/>
      <c r="F53" s="466"/>
      <c r="G53" s="466"/>
      <c r="H53" s="466"/>
      <c r="I53" s="466"/>
      <c r="J53" s="466"/>
      <c r="K53" s="466"/>
      <c r="L53" s="466"/>
      <c r="M53" s="459"/>
      <c r="N53" s="459"/>
      <c r="O53" s="466"/>
      <c r="P53" s="467">
        <f>P24/P19</f>
        <v>6.247588424437299</v>
      </c>
      <c r="Q53" s="467">
        <f>Q24/Q19</f>
        <v>5.297166968053044</v>
      </c>
      <c r="R53" s="553">
        <f>R24/R19</f>
        <v>6.164730728616684</v>
      </c>
    </row>
    <row r="54" ht="21.75" customHeight="1">
      <c r="B54" s="15"/>
    </row>
    <row r="55" spans="2:5" ht="15.75">
      <c r="B55" s="9"/>
      <c r="D55" s="405"/>
      <c r="E55" s="392"/>
    </row>
    <row r="56" ht="15">
      <c r="D56" s="406"/>
    </row>
    <row r="57" ht="15">
      <c r="D57" s="407"/>
    </row>
    <row r="58" spans="4:6" ht="15">
      <c r="D58" s="407"/>
      <c r="E58" s="167"/>
      <c r="F58" s="167"/>
    </row>
    <row r="59" spans="5:6" ht="15">
      <c r="E59" s="167"/>
      <c r="F59" s="167"/>
    </row>
    <row r="60" spans="5:6" ht="15">
      <c r="E60" s="167"/>
      <c r="F60" s="167"/>
    </row>
    <row r="61" spans="5:6" ht="15">
      <c r="E61" s="167"/>
      <c r="F61" s="167"/>
    </row>
    <row r="63" spans="2:3" ht="15.75">
      <c r="B63" s="234"/>
      <c r="C63" s="235"/>
    </row>
    <row r="64" ht="15">
      <c r="C64" s="236"/>
    </row>
    <row r="65" spans="3:4" ht="15">
      <c r="C65" s="1812"/>
      <c r="D65" s="1812"/>
    </row>
    <row r="66" spans="2:3" ht="15.75">
      <c r="B66" s="234"/>
      <c r="C66" s="235"/>
    </row>
    <row r="67" ht="15">
      <c r="C67" s="237"/>
    </row>
  </sheetData>
  <sheetProtection/>
  <mergeCells count="2">
    <mergeCell ref="A2:R2"/>
    <mergeCell ref="C65:D65"/>
  </mergeCells>
  <printOptions/>
  <pageMargins left="0.2" right="0.2" top="0.53" bottom="0.8" header="0.4" footer="0.38"/>
  <pageSetup horizontalDpi="600" verticalDpi="600" orientation="landscape" paperSize="9" r:id="rId1"/>
  <headerFooter alignWithMargins="0">
    <oddFooter>&amp;C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2:M14"/>
  <sheetViews>
    <sheetView zoomScale="90" zoomScaleNormal="90" zoomScalePageLayoutView="0" workbookViewId="0" topLeftCell="A4">
      <selection activeCell="F21" sqref="F21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21.59765625" style="0" customWidth="1"/>
    <col min="4" max="4" width="6.5" style="0" customWidth="1"/>
    <col min="5" max="5" width="12.09765625" style="0" customWidth="1"/>
    <col min="6" max="6" width="5.3984375" style="0" customWidth="1"/>
    <col min="7" max="7" width="5.5" style="0" customWidth="1"/>
    <col min="8" max="8" width="7.09765625" style="0" customWidth="1"/>
    <col min="9" max="9" width="5.8984375" style="0" customWidth="1"/>
    <col min="10" max="10" width="13.5" style="0" customWidth="1"/>
    <col min="11" max="11" width="17.19921875" style="0" customWidth="1"/>
    <col min="12" max="12" width="11.5" style="0" customWidth="1"/>
    <col min="13" max="13" width="11.19921875" style="0" customWidth="1"/>
  </cols>
  <sheetData>
    <row r="2" spans="1:13" ht="49.5" customHeight="1">
      <c r="A2" s="2205" t="s">
        <v>868</v>
      </c>
      <c r="B2" s="2205"/>
      <c r="C2" s="2205"/>
      <c r="D2" s="2205"/>
      <c r="E2" s="2205"/>
      <c r="F2" s="2205"/>
      <c r="G2" s="2205"/>
      <c r="H2" s="2205"/>
      <c r="I2" s="2205"/>
      <c r="J2" s="2205"/>
      <c r="K2" s="2205"/>
      <c r="L2" s="2205"/>
      <c r="M2" s="851"/>
    </row>
    <row r="3" spans="1:13" ht="19.5" customHeight="1">
      <c r="A3" s="1978"/>
      <c r="B3" s="1978"/>
      <c r="C3" s="1978"/>
      <c r="D3" s="1978"/>
      <c r="E3" s="1978"/>
      <c r="F3" s="1978"/>
      <c r="G3" s="1978"/>
      <c r="H3" s="1978"/>
      <c r="I3" s="1978"/>
      <c r="J3" s="1978"/>
      <c r="K3" s="1978"/>
      <c r="L3" s="1978"/>
      <c r="M3" s="1978"/>
    </row>
    <row r="4" spans="1:12" ht="27" customHeight="1">
      <c r="A4" s="2015" t="s">
        <v>14</v>
      </c>
      <c r="B4" s="2206" t="s">
        <v>622</v>
      </c>
      <c r="C4" s="1927" t="s">
        <v>623</v>
      </c>
      <c r="D4" s="2208" t="s">
        <v>624</v>
      </c>
      <c r="E4" s="2208" t="s">
        <v>625</v>
      </c>
      <c r="F4" s="2192" t="s">
        <v>635</v>
      </c>
      <c r="G4" s="2193"/>
      <c r="H4" s="2192" t="s">
        <v>626</v>
      </c>
      <c r="I4" s="2193"/>
      <c r="J4" s="2208" t="s">
        <v>637</v>
      </c>
      <c r="K4" s="2208" t="s">
        <v>627</v>
      </c>
      <c r="L4" s="2203" t="s">
        <v>640</v>
      </c>
    </row>
    <row r="5" spans="1:13" ht="39" customHeight="1">
      <c r="A5" s="2016"/>
      <c r="B5" s="2207"/>
      <c r="C5" s="1929"/>
      <c r="D5" s="2209"/>
      <c r="E5" s="2209"/>
      <c r="F5" s="862" t="s">
        <v>634</v>
      </c>
      <c r="G5" s="266" t="s">
        <v>629</v>
      </c>
      <c r="H5" s="862" t="s">
        <v>628</v>
      </c>
      <c r="I5" s="266" t="s">
        <v>629</v>
      </c>
      <c r="J5" s="2209"/>
      <c r="K5" s="2209"/>
      <c r="L5" s="2204"/>
      <c r="M5" s="843"/>
    </row>
    <row r="6" spans="1:12" s="11" customFormat="1" ht="38.25" customHeight="1">
      <c r="A6" s="852"/>
      <c r="B6" s="268"/>
      <c r="C6" s="853"/>
      <c r="D6" s="854"/>
      <c r="E6" s="855"/>
      <c r="F6" s="854"/>
      <c r="G6" s="854"/>
      <c r="H6" s="1072"/>
      <c r="I6" s="854"/>
      <c r="J6" s="1072"/>
      <c r="K6" s="853"/>
      <c r="L6" s="864"/>
    </row>
    <row r="7" spans="1:12" s="11" customFormat="1" ht="38.25" customHeight="1">
      <c r="A7" s="1080"/>
      <c r="B7" s="272"/>
      <c r="C7" s="857"/>
      <c r="D7" s="858"/>
      <c r="E7" s="1083"/>
      <c r="F7" s="858"/>
      <c r="G7" s="858"/>
      <c r="H7" s="1094"/>
      <c r="I7" s="858"/>
      <c r="J7" s="1094"/>
      <c r="K7" s="1081"/>
      <c r="L7" s="1082"/>
    </row>
    <row r="8" spans="1:12" s="11" customFormat="1" ht="42.75" customHeight="1">
      <c r="A8" s="859"/>
      <c r="B8" s="860"/>
      <c r="C8" s="1049"/>
      <c r="D8" s="861"/>
      <c r="E8" s="1050"/>
      <c r="F8" s="861"/>
      <c r="G8" s="861"/>
      <c r="H8" s="861"/>
      <c r="I8" s="861"/>
      <c r="J8" s="1049"/>
      <c r="K8" s="1049"/>
      <c r="L8" s="1051"/>
    </row>
    <row r="9" ht="15.75">
      <c r="K9" s="79"/>
    </row>
    <row r="10" spans="2:11" ht="15.75" hidden="1">
      <c r="B10" s="2116"/>
      <c r="C10" s="2116"/>
      <c r="K10" s="843"/>
    </row>
    <row r="11" ht="15.75" hidden="1">
      <c r="B11" s="290" t="s">
        <v>284</v>
      </c>
    </row>
    <row r="12" spans="2:11" ht="15.75" hidden="1">
      <c r="B12" s="314" t="s">
        <v>435</v>
      </c>
      <c r="C12" s="314"/>
      <c r="D12" s="314"/>
      <c r="E12" s="314"/>
      <c r="F12" s="314"/>
      <c r="G12" s="314"/>
      <c r="H12" s="314"/>
      <c r="I12" s="314"/>
      <c r="J12" s="314"/>
      <c r="K12" s="314"/>
    </row>
    <row r="13" spans="2:11" ht="173.25" hidden="1">
      <c r="B13" s="845" t="s">
        <v>436</v>
      </c>
      <c r="C13" s="845"/>
      <c r="D13" s="845"/>
      <c r="E13" s="845"/>
      <c r="F13" s="845"/>
      <c r="G13" s="845"/>
      <c r="H13" s="845"/>
      <c r="I13" s="845"/>
      <c r="J13" s="845"/>
      <c r="K13" s="845"/>
    </row>
    <row r="14" spans="2:11" ht="15.75" hidden="1">
      <c r="B14" s="371"/>
      <c r="C14" s="314"/>
      <c r="D14" s="314"/>
      <c r="E14" s="314"/>
      <c r="F14" s="314"/>
      <c r="G14" s="314"/>
      <c r="H14" s="314"/>
      <c r="I14" s="314"/>
      <c r="J14" s="314"/>
      <c r="K14" s="314"/>
    </row>
  </sheetData>
  <sheetProtection/>
  <mergeCells count="13"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  <mergeCell ref="F4:G4"/>
    <mergeCell ref="H4:I4"/>
    <mergeCell ref="J4:J5"/>
  </mergeCells>
  <printOptions/>
  <pageMargins left="0.52" right="0.24" top="0.8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zoomScalePageLayoutView="0" workbookViewId="0" topLeftCell="A3">
      <pane xSplit="2" ySplit="2" topLeftCell="C23" activePane="bottomRight" state="frozen"/>
      <selection pane="topLeft"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ColWidth="8.796875" defaultRowHeight="15"/>
  <cols>
    <col min="1" max="1" width="5.19921875" style="942" customWidth="1"/>
    <col min="2" max="2" width="33.5" style="942" customWidth="1"/>
    <col min="3" max="3" width="7.09765625" style="942" customWidth="1"/>
    <col min="4" max="4" width="6.5" style="942" customWidth="1"/>
    <col min="5" max="5" width="6" style="942" customWidth="1"/>
    <col min="6" max="6" width="5.59765625" style="942" customWidth="1"/>
    <col min="7" max="7" width="10.5" style="942" customWidth="1"/>
    <col min="8" max="8" width="6.5" style="942" customWidth="1"/>
    <col min="9" max="9" width="11" style="942" customWidth="1"/>
    <col min="10" max="10" width="11.59765625" style="942" customWidth="1"/>
    <col min="11" max="16384" width="9" style="942" customWidth="1"/>
  </cols>
  <sheetData>
    <row r="1" spans="1:8" ht="28.5" customHeight="1">
      <c r="A1" s="2024" t="s">
        <v>720</v>
      </c>
      <c r="B1" s="2024"/>
      <c r="C1" s="2024"/>
      <c r="D1" s="2024"/>
      <c r="E1" s="2024"/>
      <c r="F1" s="2024"/>
      <c r="G1" s="2024"/>
      <c r="H1" s="2024"/>
    </row>
    <row r="3" spans="1:10" ht="41.25" customHeight="1">
      <c r="A3" s="2219" t="s">
        <v>16</v>
      </c>
      <c r="B3" s="2219" t="s">
        <v>225</v>
      </c>
      <c r="C3" s="2215" t="s">
        <v>688</v>
      </c>
      <c r="D3" s="2216"/>
      <c r="E3" s="2217"/>
      <c r="F3" s="2218" t="s">
        <v>687</v>
      </c>
      <c r="G3" s="2218"/>
      <c r="H3" s="2221" t="s">
        <v>715</v>
      </c>
      <c r="I3" s="2213" t="s">
        <v>726</v>
      </c>
      <c r="J3" s="2214"/>
    </row>
    <row r="4" spans="1:10" ht="52.5" customHeight="1">
      <c r="A4" s="2220"/>
      <c r="B4" s="2220"/>
      <c r="C4" s="558" t="s">
        <v>716</v>
      </c>
      <c r="D4" s="558" t="s">
        <v>717</v>
      </c>
      <c r="E4" s="558" t="s">
        <v>718</v>
      </c>
      <c r="F4" s="945" t="s">
        <v>689</v>
      </c>
      <c r="G4" s="558" t="s">
        <v>719</v>
      </c>
      <c r="H4" s="2222"/>
      <c r="I4" s="942" t="s">
        <v>727</v>
      </c>
      <c r="J4" s="942" t="s">
        <v>727</v>
      </c>
    </row>
    <row r="5" spans="1:9" s="975" customFormat="1" ht="18.75">
      <c r="A5" s="969">
        <v>1</v>
      </c>
      <c r="B5" s="970" t="s">
        <v>690</v>
      </c>
      <c r="C5" s="971" t="s">
        <v>558</v>
      </c>
      <c r="D5" s="971"/>
      <c r="E5" s="971"/>
      <c r="F5" s="972"/>
      <c r="G5" s="972"/>
      <c r="H5" s="973"/>
      <c r="I5" s="974"/>
    </row>
    <row r="6" spans="1:9" ht="18.75">
      <c r="A6" s="943">
        <v>2</v>
      </c>
      <c r="B6" s="947" t="s">
        <v>691</v>
      </c>
      <c r="C6" s="952" t="s">
        <v>558</v>
      </c>
      <c r="D6" s="952"/>
      <c r="E6" s="952"/>
      <c r="F6" s="951"/>
      <c r="G6" s="951"/>
      <c r="H6" s="951"/>
      <c r="I6" s="946"/>
    </row>
    <row r="7" spans="1:9" s="975" customFormat="1" ht="18.75">
      <c r="A7" s="976">
        <v>3</v>
      </c>
      <c r="B7" s="977" t="s">
        <v>692</v>
      </c>
      <c r="C7" s="978" t="s">
        <v>558</v>
      </c>
      <c r="D7" s="978"/>
      <c r="E7" s="978"/>
      <c r="F7" s="979"/>
      <c r="G7" s="979"/>
      <c r="H7" s="979"/>
      <c r="I7" s="974"/>
    </row>
    <row r="8" spans="1:9" ht="18.75">
      <c r="A8" s="943">
        <v>4</v>
      </c>
      <c r="B8" s="947" t="s">
        <v>400</v>
      </c>
      <c r="C8" s="952" t="s">
        <v>558</v>
      </c>
      <c r="D8" s="952"/>
      <c r="E8" s="952"/>
      <c r="F8" s="957"/>
      <c r="G8" s="951"/>
      <c r="H8" s="951"/>
      <c r="I8" s="946"/>
    </row>
    <row r="9" spans="1:9" ht="18.75">
      <c r="A9" s="943">
        <v>5</v>
      </c>
      <c r="B9" s="947" t="s">
        <v>737</v>
      </c>
      <c r="C9" s="952" t="s">
        <v>558</v>
      </c>
      <c r="D9" s="952"/>
      <c r="E9" s="952"/>
      <c r="F9" s="951"/>
      <c r="G9" s="951"/>
      <c r="H9" s="951"/>
      <c r="I9" s="946"/>
    </row>
    <row r="10" spans="1:9" s="975" customFormat="1" ht="18.75">
      <c r="A10" s="976">
        <v>6</v>
      </c>
      <c r="B10" s="977" t="s">
        <v>693</v>
      </c>
      <c r="C10" s="978" t="s">
        <v>558</v>
      </c>
      <c r="D10" s="978"/>
      <c r="E10" s="978"/>
      <c r="F10" s="979"/>
      <c r="G10" s="979"/>
      <c r="H10" s="979"/>
      <c r="I10" s="974"/>
    </row>
    <row r="11" spans="1:9" s="975" customFormat="1" ht="18.75">
      <c r="A11" s="976">
        <v>7</v>
      </c>
      <c r="B11" s="977" t="s">
        <v>694</v>
      </c>
      <c r="C11" s="978" t="s">
        <v>558</v>
      </c>
      <c r="D11" s="978"/>
      <c r="E11" s="978"/>
      <c r="F11" s="979"/>
      <c r="G11" s="979"/>
      <c r="H11" s="979"/>
      <c r="I11" s="974"/>
    </row>
    <row r="12" spans="1:9" s="975" customFormat="1" ht="18.75">
      <c r="A12" s="976">
        <v>8</v>
      </c>
      <c r="B12" s="977" t="s">
        <v>695</v>
      </c>
      <c r="C12" s="978" t="s">
        <v>558</v>
      </c>
      <c r="D12" s="978"/>
      <c r="E12" s="978"/>
      <c r="F12" s="979"/>
      <c r="G12" s="979"/>
      <c r="H12" s="979"/>
      <c r="I12" s="974"/>
    </row>
    <row r="13" spans="1:9" ht="18.75">
      <c r="A13" s="943">
        <v>9</v>
      </c>
      <c r="B13" s="947" t="s">
        <v>696</v>
      </c>
      <c r="C13" s="952"/>
      <c r="D13" s="952"/>
      <c r="E13" s="952"/>
      <c r="F13" s="951"/>
      <c r="G13" s="993" t="s">
        <v>749</v>
      </c>
      <c r="H13" s="951"/>
      <c r="I13" s="946"/>
    </row>
    <row r="14" spans="1:9" s="975" customFormat="1" ht="18.75">
      <c r="A14" s="976">
        <v>10</v>
      </c>
      <c r="B14" s="977" t="s">
        <v>697</v>
      </c>
      <c r="C14" s="978" t="s">
        <v>558</v>
      </c>
      <c r="D14" s="978"/>
      <c r="E14" s="978"/>
      <c r="F14" s="979"/>
      <c r="G14" s="979"/>
      <c r="H14" s="979"/>
      <c r="I14" s="974"/>
    </row>
    <row r="15" spans="1:9" s="975" customFormat="1" ht="18.75">
      <c r="A15" s="976">
        <v>11</v>
      </c>
      <c r="B15" s="977" t="s">
        <v>729</v>
      </c>
      <c r="C15" s="978" t="s">
        <v>558</v>
      </c>
      <c r="D15" s="978"/>
      <c r="E15" s="978"/>
      <c r="F15" s="979"/>
      <c r="G15" s="979"/>
      <c r="H15" s="979"/>
      <c r="I15" s="974"/>
    </row>
    <row r="16" spans="1:9" s="975" customFormat="1" ht="18.75">
      <c r="A16" s="976">
        <v>12</v>
      </c>
      <c r="B16" s="977" t="s">
        <v>698</v>
      </c>
      <c r="C16" s="978" t="s">
        <v>558</v>
      </c>
      <c r="D16" s="978"/>
      <c r="E16" s="978"/>
      <c r="F16" s="979"/>
      <c r="G16" s="979"/>
      <c r="H16" s="979"/>
      <c r="I16" s="974"/>
    </row>
    <row r="17" spans="1:9" s="975" customFormat="1" ht="18.75">
      <c r="A17" s="976">
        <v>13</v>
      </c>
      <c r="B17" s="977" t="s">
        <v>730</v>
      </c>
      <c r="C17" s="978" t="s">
        <v>558</v>
      </c>
      <c r="D17" s="978"/>
      <c r="E17" s="978"/>
      <c r="F17" s="979"/>
      <c r="G17" s="979"/>
      <c r="H17" s="979"/>
      <c r="I17" s="974"/>
    </row>
    <row r="18" spans="1:9" s="975" customFormat="1" ht="18.75">
      <c r="A18" s="976">
        <v>14</v>
      </c>
      <c r="B18" s="977" t="s">
        <v>699</v>
      </c>
      <c r="C18" s="978" t="s">
        <v>558</v>
      </c>
      <c r="D18" s="978"/>
      <c r="E18" s="978"/>
      <c r="F18" s="979"/>
      <c r="G18" s="979"/>
      <c r="H18" s="979"/>
      <c r="I18" s="974"/>
    </row>
    <row r="19" spans="1:9" ht="18.75">
      <c r="A19" s="943">
        <v>15</v>
      </c>
      <c r="B19" s="948" t="s">
        <v>700</v>
      </c>
      <c r="C19" s="953" t="s">
        <v>558</v>
      </c>
      <c r="D19" s="953"/>
      <c r="E19" s="953"/>
      <c r="F19" s="951"/>
      <c r="G19" s="951"/>
      <c r="H19" s="951"/>
      <c r="I19" s="946"/>
    </row>
    <row r="20" spans="1:9" s="975" customFormat="1" ht="18.75">
      <c r="A20" s="976">
        <v>16</v>
      </c>
      <c r="B20" s="977" t="s">
        <v>701</v>
      </c>
      <c r="C20" s="978" t="s">
        <v>558</v>
      </c>
      <c r="D20" s="978"/>
      <c r="E20" s="978"/>
      <c r="F20" s="979"/>
      <c r="G20" s="979"/>
      <c r="H20" s="979"/>
      <c r="I20" s="974"/>
    </row>
    <row r="21" spans="1:8" s="975" customFormat="1" ht="18.75">
      <c r="A21" s="976">
        <v>17</v>
      </c>
      <c r="B21" s="977" t="s">
        <v>702</v>
      </c>
      <c r="C21" s="978" t="s">
        <v>558</v>
      </c>
      <c r="D21" s="978"/>
      <c r="E21" s="978"/>
      <c r="F21" s="979"/>
      <c r="G21" s="979"/>
      <c r="H21" s="979"/>
    </row>
    <row r="22" spans="1:8" s="975" customFormat="1" ht="18.75">
      <c r="A22" s="976">
        <v>18</v>
      </c>
      <c r="B22" s="977" t="s">
        <v>731</v>
      </c>
      <c r="C22" s="978" t="s">
        <v>558</v>
      </c>
      <c r="D22" s="978"/>
      <c r="E22" s="978"/>
      <c r="F22" s="979"/>
      <c r="G22" s="979"/>
      <c r="H22" s="979"/>
    </row>
    <row r="23" spans="1:8" s="975" customFormat="1" ht="18.75">
      <c r="A23" s="976">
        <v>19</v>
      </c>
      <c r="B23" s="977" t="s">
        <v>703</v>
      </c>
      <c r="C23" s="978" t="s">
        <v>558</v>
      </c>
      <c r="D23" s="978"/>
      <c r="E23" s="978"/>
      <c r="F23" s="979"/>
      <c r="G23" s="979"/>
      <c r="H23" s="979"/>
    </row>
    <row r="24" spans="1:8" s="975" customFormat="1" ht="17.25">
      <c r="A24" s="976">
        <v>20</v>
      </c>
      <c r="B24" s="980" t="s">
        <v>704</v>
      </c>
      <c r="C24" s="981" t="s">
        <v>558</v>
      </c>
      <c r="D24" s="981"/>
      <c r="E24" s="981"/>
      <c r="F24" s="979"/>
      <c r="G24" s="979"/>
      <c r="H24" s="979"/>
    </row>
    <row r="25" spans="1:8" ht="18.75">
      <c r="A25" s="943">
        <v>21</v>
      </c>
      <c r="B25" s="947" t="s">
        <v>705</v>
      </c>
      <c r="C25" s="952" t="s">
        <v>558</v>
      </c>
      <c r="D25" s="952"/>
      <c r="E25" s="952"/>
      <c r="F25" s="951"/>
      <c r="G25" s="951"/>
      <c r="H25" s="951"/>
    </row>
    <row r="26" spans="1:8" s="975" customFormat="1" ht="18.75">
      <c r="A26" s="976">
        <v>22</v>
      </c>
      <c r="B26" s="977" t="s">
        <v>732</v>
      </c>
      <c r="C26" s="978" t="s">
        <v>558</v>
      </c>
      <c r="D26" s="978"/>
      <c r="E26" s="978"/>
      <c r="F26" s="979"/>
      <c r="G26" s="979"/>
      <c r="H26" s="979"/>
    </row>
    <row r="27" spans="1:8" ht="18.75">
      <c r="A27" s="943">
        <v>23</v>
      </c>
      <c r="B27" s="948" t="s">
        <v>706</v>
      </c>
      <c r="C27" s="953" t="s">
        <v>558</v>
      </c>
      <c r="D27" s="953"/>
      <c r="E27" s="953"/>
      <c r="F27" s="951"/>
      <c r="G27" s="951"/>
      <c r="H27" s="951"/>
    </row>
    <row r="28" spans="1:8" s="975" customFormat="1" ht="18.75">
      <c r="A28" s="976">
        <v>24</v>
      </c>
      <c r="B28" s="977" t="s">
        <v>733</v>
      </c>
      <c r="C28" s="978"/>
      <c r="D28" s="978"/>
      <c r="E28" s="978"/>
      <c r="F28" s="979"/>
      <c r="G28" s="994" t="s">
        <v>749</v>
      </c>
      <c r="H28" s="979"/>
    </row>
    <row r="29" spans="1:8" ht="17.25">
      <c r="A29" s="943">
        <v>25</v>
      </c>
      <c r="B29" s="949" t="s">
        <v>707</v>
      </c>
      <c r="C29" s="954"/>
      <c r="D29" s="954" t="s">
        <v>558</v>
      </c>
      <c r="E29" s="954" t="s">
        <v>558</v>
      </c>
      <c r="F29" s="951"/>
      <c r="G29" s="951"/>
      <c r="H29" s="951"/>
    </row>
    <row r="30" spans="1:8" ht="18.75">
      <c r="A30" s="943">
        <v>26</v>
      </c>
      <c r="B30" s="947" t="s">
        <v>708</v>
      </c>
      <c r="C30" s="952" t="s">
        <v>558</v>
      </c>
      <c r="D30" s="952"/>
      <c r="E30" s="952"/>
      <c r="F30" s="957"/>
      <c r="G30" s="957"/>
      <c r="H30" s="951"/>
    </row>
    <row r="31" spans="1:8" ht="18.75">
      <c r="A31" s="943">
        <v>27</v>
      </c>
      <c r="B31" s="947" t="s">
        <v>709</v>
      </c>
      <c r="C31" s="968"/>
      <c r="D31" s="952"/>
      <c r="E31" s="952"/>
      <c r="F31" s="951"/>
      <c r="G31" s="951"/>
      <c r="H31" s="951"/>
    </row>
    <row r="32" spans="1:8" ht="18.75">
      <c r="A32" s="943">
        <v>28</v>
      </c>
      <c r="B32" s="948" t="s">
        <v>710</v>
      </c>
      <c r="C32" s="953"/>
      <c r="D32" s="953"/>
      <c r="E32" s="953"/>
      <c r="F32" s="951"/>
      <c r="G32" s="951"/>
      <c r="H32" s="951"/>
    </row>
    <row r="33" spans="1:8" ht="18.75">
      <c r="A33" s="943">
        <v>29</v>
      </c>
      <c r="B33" s="948" t="s">
        <v>711</v>
      </c>
      <c r="C33" s="953" t="s">
        <v>558</v>
      </c>
      <c r="D33" s="953"/>
      <c r="E33" s="953"/>
      <c r="F33" s="951"/>
      <c r="G33" s="951"/>
      <c r="H33" s="951"/>
    </row>
    <row r="34" spans="1:8" ht="26.25" customHeight="1">
      <c r="A34" s="943">
        <v>30</v>
      </c>
      <c r="B34" s="995" t="s">
        <v>712</v>
      </c>
      <c r="C34" s="2210" t="s">
        <v>751</v>
      </c>
      <c r="D34" s="2211"/>
      <c r="E34" s="2211"/>
      <c r="F34" s="2211"/>
      <c r="G34" s="2212"/>
      <c r="H34" s="957"/>
    </row>
    <row r="35" spans="1:8" ht="18.75">
      <c r="A35" s="943">
        <v>31</v>
      </c>
      <c r="B35" s="948" t="s">
        <v>713</v>
      </c>
      <c r="C35" s="953" t="s">
        <v>558</v>
      </c>
      <c r="D35" s="953"/>
      <c r="E35" s="953"/>
      <c r="F35" s="951"/>
      <c r="G35" s="951"/>
      <c r="H35" s="951"/>
    </row>
    <row r="36" spans="1:8" ht="18.75">
      <c r="A36" s="944">
        <v>32</v>
      </c>
      <c r="B36" s="950" t="s">
        <v>714</v>
      </c>
      <c r="C36" s="955"/>
      <c r="D36" s="955"/>
      <c r="E36" s="955"/>
      <c r="F36" s="956"/>
      <c r="G36" s="956"/>
      <c r="H36" s="956"/>
    </row>
    <row r="55" ht="16.5">
      <c r="B55" s="942" t="s">
        <v>728</v>
      </c>
    </row>
  </sheetData>
  <sheetProtection/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rintOptions/>
  <pageMargins left="0.47" right="0.1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W195"/>
  <sheetViews>
    <sheetView zoomScalePageLayoutView="0" workbookViewId="0" topLeftCell="A26">
      <pane ySplit="1" topLeftCell="A90" activePane="bottomLeft" state="frozen"/>
      <selection pane="topLeft" activeCell="A26" sqref="A26"/>
      <selection pane="bottomLeft" activeCell="AS128" sqref="AS128"/>
    </sheetView>
  </sheetViews>
  <sheetFormatPr defaultColWidth="8.796875" defaultRowHeight="5.25" customHeight="1"/>
  <cols>
    <col min="1" max="1" width="4.19921875" style="368" customWidth="1"/>
    <col min="2" max="2" width="37.69921875" style="28" customWidth="1"/>
    <col min="3" max="3" width="8" style="1386" customWidth="1"/>
    <col min="4" max="4" width="9.5" style="1004" customWidth="1"/>
    <col min="5" max="5" width="9.19921875" style="1151" customWidth="1"/>
    <col min="6" max="6" width="7.5" style="1004" customWidth="1"/>
    <col min="7" max="7" width="9.3984375" style="1150" customWidth="1"/>
    <col min="8" max="8" width="6.59765625" style="963" customWidth="1"/>
    <col min="9" max="9" width="3.5" style="28" hidden="1" customWidth="1"/>
    <col min="10" max="10" width="10.59765625" style="28" hidden="1" customWidth="1"/>
    <col min="11" max="11" width="6.5" style="28" hidden="1" customWidth="1"/>
    <col min="12" max="12" width="5.59765625" style="28" hidden="1" customWidth="1"/>
    <col min="13" max="13" width="4.69921875" style="28" hidden="1" customWidth="1"/>
    <col min="14" max="14" width="5.09765625" style="28" hidden="1" customWidth="1"/>
    <col min="15" max="15" width="4.3984375" style="28" hidden="1" customWidth="1"/>
    <col min="16" max="16" width="4.5" style="28" hidden="1" customWidth="1"/>
    <col min="17" max="17" width="4.8984375" style="28" hidden="1" customWidth="1"/>
    <col min="18" max="18" width="6.09765625" style="28" hidden="1" customWidth="1"/>
    <col min="19" max="20" width="6" style="28" hidden="1" customWidth="1"/>
    <col min="21" max="21" width="5.19921875" style="28" hidden="1" customWidth="1"/>
    <col min="22" max="22" width="5" style="28" hidden="1" customWidth="1"/>
    <col min="23" max="23" width="5.09765625" style="28" hidden="1" customWidth="1"/>
    <col min="24" max="24" width="4.69921875" style="28" hidden="1" customWidth="1"/>
    <col min="25" max="25" width="4" style="28" hidden="1" customWidth="1"/>
    <col min="26" max="29" width="0" style="28" hidden="1" customWidth="1"/>
    <col min="30" max="30" width="9.09765625" style="28" hidden="1" customWidth="1"/>
    <col min="31" max="31" width="10.69921875" style="28" hidden="1" customWidth="1"/>
    <col min="32" max="32" width="12.3984375" style="28" hidden="1" customWidth="1"/>
    <col min="33" max="33" width="11.69921875" style="28" hidden="1" customWidth="1"/>
    <col min="34" max="43" width="0" style="28" hidden="1" customWidth="1"/>
    <col min="44" max="16384" width="9" style="28" customWidth="1"/>
  </cols>
  <sheetData>
    <row r="1" spans="1:8" ht="43.5" customHeight="1">
      <c r="A1" s="1851" t="s">
        <v>924</v>
      </c>
      <c r="B1" s="1852"/>
      <c r="C1" s="1852"/>
      <c r="D1" s="1852"/>
      <c r="E1" s="1852"/>
      <c r="F1" s="1852"/>
      <c r="G1" s="1852"/>
      <c r="H1" s="1852"/>
    </row>
    <row r="2" spans="1:8" ht="6.75" customHeight="1">
      <c r="A2" s="1856"/>
      <c r="B2" s="1856"/>
      <c r="C2" s="1856"/>
      <c r="D2" s="1856"/>
      <c r="E2" s="1856"/>
      <c r="F2" s="1856"/>
      <c r="G2" s="1856"/>
      <c r="H2" s="1856"/>
    </row>
    <row r="3" spans="1:8" ht="28.5" customHeight="1">
      <c r="A3" s="997" t="s">
        <v>302</v>
      </c>
      <c r="B3" s="1130" t="s">
        <v>303</v>
      </c>
      <c r="C3" s="997"/>
      <c r="D3" s="997"/>
      <c r="E3" s="1130"/>
      <c r="F3" s="997"/>
      <c r="G3" s="914"/>
      <c r="H3" s="1387"/>
    </row>
    <row r="4" spans="1:9" ht="53.25" customHeight="1">
      <c r="A4" s="1859" t="s">
        <v>14</v>
      </c>
      <c r="B4" s="1861" t="s">
        <v>304</v>
      </c>
      <c r="C4" s="1861" t="s">
        <v>599</v>
      </c>
      <c r="D4" s="1857" t="s">
        <v>841</v>
      </c>
      <c r="E4" s="1858"/>
      <c r="F4" s="1857" t="s">
        <v>842</v>
      </c>
      <c r="G4" s="1858"/>
      <c r="H4" s="1863" t="s">
        <v>305</v>
      </c>
      <c r="I4" s="44"/>
    </row>
    <row r="5" spans="1:9" ht="15" customHeight="1">
      <c r="A5" s="1860"/>
      <c r="B5" s="1862"/>
      <c r="C5" s="1862"/>
      <c r="D5" s="915" t="s">
        <v>181</v>
      </c>
      <c r="E5" s="915" t="s">
        <v>182</v>
      </c>
      <c r="F5" s="915" t="s">
        <v>181</v>
      </c>
      <c r="G5" s="1131" t="s">
        <v>182</v>
      </c>
      <c r="H5" s="1864"/>
      <c r="I5" s="44"/>
    </row>
    <row r="6" spans="1:31" s="889" customFormat="1" ht="19.5" customHeight="1">
      <c r="A6" s="1229">
        <v>1</v>
      </c>
      <c r="B6" s="877" t="s">
        <v>170</v>
      </c>
      <c r="C6" s="871" t="s">
        <v>306</v>
      </c>
      <c r="D6" s="1296">
        <f>'Benh truyen nhiem'!G12</f>
        <v>3</v>
      </c>
      <c r="E6" s="256">
        <v>0</v>
      </c>
      <c r="F6" s="1297">
        <v>10</v>
      </c>
      <c r="G6" s="256">
        <v>0</v>
      </c>
      <c r="H6" s="1388">
        <f>D6-F6</f>
        <v>-7</v>
      </c>
      <c r="I6" s="890"/>
      <c r="J6" s="1298"/>
      <c r="AE6" s="1299"/>
    </row>
    <row r="7" spans="1:10" s="889" customFormat="1" ht="19.5" customHeight="1">
      <c r="A7" s="1227">
        <v>2</v>
      </c>
      <c r="B7" s="878" t="s">
        <v>307</v>
      </c>
      <c r="C7" s="870" t="s">
        <v>306</v>
      </c>
      <c r="D7" s="1296">
        <f>'Benh truyen nhiem'!I12</f>
        <v>8</v>
      </c>
      <c r="E7" s="256">
        <v>0</v>
      </c>
      <c r="F7" s="1297">
        <v>2</v>
      </c>
      <c r="G7" s="256">
        <v>0</v>
      </c>
      <c r="H7" s="1388">
        <f>D7-F7</f>
        <v>6</v>
      </c>
      <c r="I7" s="890"/>
      <c r="J7" s="1298"/>
    </row>
    <row r="8" spans="1:9" s="889" customFormat="1" ht="19.5" customHeight="1">
      <c r="A8" s="1229">
        <v>3</v>
      </c>
      <c r="B8" s="878" t="s">
        <v>172</v>
      </c>
      <c r="C8" s="870" t="s">
        <v>306</v>
      </c>
      <c r="D8" s="1296">
        <f>'Benh truyen nhiem'!K12</f>
        <v>990</v>
      </c>
      <c r="E8" s="256">
        <v>0</v>
      </c>
      <c r="F8" s="1297">
        <v>605</v>
      </c>
      <c r="G8" s="256">
        <v>0</v>
      </c>
      <c r="H8" s="1388">
        <f aca="true" t="shared" si="0" ref="H8:H25">D8-F8</f>
        <v>385</v>
      </c>
      <c r="I8" s="890"/>
    </row>
    <row r="9" spans="1:9" s="889" customFormat="1" ht="19.5" customHeight="1">
      <c r="A9" s="1227">
        <v>4</v>
      </c>
      <c r="B9" s="878" t="s">
        <v>169</v>
      </c>
      <c r="C9" s="870" t="s">
        <v>306</v>
      </c>
      <c r="D9" s="256">
        <v>0</v>
      </c>
      <c r="E9" s="256">
        <v>0</v>
      </c>
      <c r="F9" s="1300">
        <v>0</v>
      </c>
      <c r="G9" s="256">
        <v>0</v>
      </c>
      <c r="H9" s="256">
        <v>0</v>
      </c>
      <c r="I9" s="890"/>
    </row>
    <row r="10" spans="1:9" s="889" customFormat="1" ht="19.5" customHeight="1">
      <c r="A10" s="1229">
        <v>5</v>
      </c>
      <c r="B10" s="878" t="s">
        <v>308</v>
      </c>
      <c r="C10" s="879" t="s">
        <v>309</v>
      </c>
      <c r="D10" s="256">
        <v>0</v>
      </c>
      <c r="E10" s="256">
        <v>0</v>
      </c>
      <c r="F10" s="1300">
        <v>0</v>
      </c>
      <c r="G10" s="256">
        <v>0</v>
      </c>
      <c r="H10" s="256">
        <v>0</v>
      </c>
      <c r="I10" s="890"/>
    </row>
    <row r="11" spans="1:10" s="889" customFormat="1" ht="19.5" customHeight="1">
      <c r="A11" s="1227">
        <v>6</v>
      </c>
      <c r="B11" s="878" t="s">
        <v>826</v>
      </c>
      <c r="C11" s="879" t="s">
        <v>309</v>
      </c>
      <c r="D11" s="256">
        <v>0</v>
      </c>
      <c r="E11" s="256">
        <v>0</v>
      </c>
      <c r="F11" s="1300">
        <v>0</v>
      </c>
      <c r="G11" s="256">
        <v>0</v>
      </c>
      <c r="H11" s="256">
        <v>0</v>
      </c>
      <c r="I11" s="890"/>
      <c r="J11" s="1298"/>
    </row>
    <row r="12" spans="1:10" s="889" customFormat="1" ht="19.5" customHeight="1">
      <c r="A12" s="1229">
        <v>7</v>
      </c>
      <c r="B12" s="878" t="s">
        <v>310</v>
      </c>
      <c r="C12" s="879" t="s">
        <v>309</v>
      </c>
      <c r="D12" s="1301">
        <v>975</v>
      </c>
      <c r="E12" s="256">
        <f>'Benh truyen nhiem'!U12</f>
        <v>0</v>
      </c>
      <c r="F12" s="1297">
        <v>964</v>
      </c>
      <c r="G12" s="256">
        <v>0</v>
      </c>
      <c r="H12" s="1388">
        <f t="shared" si="0"/>
        <v>11</v>
      </c>
      <c r="I12" s="890"/>
      <c r="J12" s="1298"/>
    </row>
    <row r="13" spans="1:10" s="889" customFormat="1" ht="19.5" customHeight="1">
      <c r="A13" s="1227">
        <v>8</v>
      </c>
      <c r="B13" s="878" t="s">
        <v>311</v>
      </c>
      <c r="C13" s="879" t="s">
        <v>309</v>
      </c>
      <c r="D13" s="256">
        <v>0</v>
      </c>
      <c r="E13" s="256">
        <v>0</v>
      </c>
      <c r="F13" s="1297">
        <v>1</v>
      </c>
      <c r="G13" s="256">
        <v>0</v>
      </c>
      <c r="H13" s="1388">
        <f t="shared" si="0"/>
        <v>-1</v>
      </c>
      <c r="I13" s="890"/>
      <c r="J13" s="1299"/>
    </row>
    <row r="14" spans="1:10" s="889" customFormat="1" ht="19.5" customHeight="1">
      <c r="A14" s="1229">
        <v>9</v>
      </c>
      <c r="B14" s="878" t="s">
        <v>178</v>
      </c>
      <c r="C14" s="879" t="s">
        <v>309</v>
      </c>
      <c r="D14" s="1296">
        <f>'Benh truyen nhiem'!Y12</f>
        <v>351</v>
      </c>
      <c r="E14" s="256">
        <v>0</v>
      </c>
      <c r="F14" s="1297">
        <v>294</v>
      </c>
      <c r="G14" s="256">
        <v>0</v>
      </c>
      <c r="H14" s="1388">
        <f t="shared" si="0"/>
        <v>57</v>
      </c>
      <c r="I14" s="890"/>
      <c r="J14" s="1299"/>
    </row>
    <row r="15" spans="1:10" s="889" customFormat="1" ht="19.5" customHeight="1">
      <c r="A15" s="1227">
        <v>10</v>
      </c>
      <c r="B15" s="878" t="s">
        <v>184</v>
      </c>
      <c r="C15" s="879" t="s">
        <v>309</v>
      </c>
      <c r="D15" s="256">
        <f>'Benh truyen nhiem'!C23</f>
        <v>0</v>
      </c>
      <c r="E15" s="256">
        <v>0</v>
      </c>
      <c r="F15" s="1300">
        <v>0</v>
      </c>
      <c r="G15" s="256">
        <v>0</v>
      </c>
      <c r="H15" s="256">
        <v>0</v>
      </c>
      <c r="I15" s="890"/>
      <c r="J15" s="1299"/>
    </row>
    <row r="16" spans="1:9" s="889" customFormat="1" ht="19.5" customHeight="1">
      <c r="A16" s="1229">
        <v>11</v>
      </c>
      <c r="B16" s="916" t="s">
        <v>312</v>
      </c>
      <c r="C16" s="879" t="s">
        <v>309</v>
      </c>
      <c r="D16" s="256">
        <v>0</v>
      </c>
      <c r="E16" s="256">
        <v>0</v>
      </c>
      <c r="F16" s="1300">
        <v>0</v>
      </c>
      <c r="G16" s="256">
        <v>0</v>
      </c>
      <c r="H16" s="256">
        <v>0</v>
      </c>
      <c r="I16" s="890"/>
    </row>
    <row r="17" spans="1:9" s="889" customFormat="1" ht="19.5" customHeight="1">
      <c r="A17" s="1227">
        <v>12</v>
      </c>
      <c r="B17" s="916" t="s">
        <v>922</v>
      </c>
      <c r="C17" s="879" t="s">
        <v>309</v>
      </c>
      <c r="D17" s="256">
        <v>0</v>
      </c>
      <c r="E17" s="256">
        <v>0</v>
      </c>
      <c r="F17" s="1297">
        <v>2</v>
      </c>
      <c r="G17" s="256">
        <v>0</v>
      </c>
      <c r="H17" s="1388">
        <f t="shared" si="0"/>
        <v>-2</v>
      </c>
      <c r="I17" s="890"/>
    </row>
    <row r="18" spans="1:9" s="889" customFormat="1" ht="19.5" customHeight="1">
      <c r="A18" s="1229">
        <v>13</v>
      </c>
      <c r="B18" s="916" t="s">
        <v>313</v>
      </c>
      <c r="C18" s="879" t="s">
        <v>309</v>
      </c>
      <c r="D18" s="1296">
        <f>'Benh truyen nhiem'!K23</f>
        <v>7</v>
      </c>
      <c r="E18" s="256">
        <v>0</v>
      </c>
      <c r="F18" s="1297">
        <v>78</v>
      </c>
      <c r="G18" s="256">
        <v>0</v>
      </c>
      <c r="H18" s="1388">
        <f t="shared" si="0"/>
        <v>-71</v>
      </c>
      <c r="I18" s="890"/>
    </row>
    <row r="19" spans="1:9" s="889" customFormat="1" ht="18" customHeight="1">
      <c r="A19" s="1227">
        <v>14</v>
      </c>
      <c r="B19" s="916" t="s">
        <v>189</v>
      </c>
      <c r="C19" s="879" t="s">
        <v>309</v>
      </c>
      <c r="D19" s="1296">
        <f>'Benh truyen nhiem'!O23</f>
        <v>2065</v>
      </c>
      <c r="E19" s="256">
        <v>0</v>
      </c>
      <c r="F19" s="1297">
        <v>2261</v>
      </c>
      <c r="G19" s="256">
        <v>0</v>
      </c>
      <c r="H19" s="1388">
        <f t="shared" si="0"/>
        <v>-196</v>
      </c>
      <c r="I19" s="890"/>
    </row>
    <row r="20" spans="1:9" s="889" customFormat="1" ht="18" customHeight="1">
      <c r="A20" s="1229">
        <v>15</v>
      </c>
      <c r="B20" s="916" t="s">
        <v>314</v>
      </c>
      <c r="C20" s="879" t="s">
        <v>309</v>
      </c>
      <c r="D20" s="1296">
        <f>'Benh truyen nhiem'!S23</f>
        <v>762</v>
      </c>
      <c r="E20" s="256">
        <v>0</v>
      </c>
      <c r="F20" s="1297">
        <v>477</v>
      </c>
      <c r="G20" s="256">
        <v>0</v>
      </c>
      <c r="H20" s="1388">
        <f t="shared" si="0"/>
        <v>285</v>
      </c>
      <c r="I20" s="890"/>
    </row>
    <row r="21" spans="1:10" s="889" customFormat="1" ht="18" customHeight="1">
      <c r="A21" s="1227">
        <v>16</v>
      </c>
      <c r="B21" s="277" t="s">
        <v>315</v>
      </c>
      <c r="C21" s="879" t="s">
        <v>309</v>
      </c>
      <c r="D21" s="256">
        <f>'Benh truyen nhiem'!G23</f>
        <v>0</v>
      </c>
      <c r="E21" s="256">
        <v>0</v>
      </c>
      <c r="F21" s="256">
        <v>0</v>
      </c>
      <c r="G21" s="256">
        <v>0</v>
      </c>
      <c r="H21" s="256">
        <v>0</v>
      </c>
      <c r="I21" s="890"/>
      <c r="J21" s="1298"/>
    </row>
    <row r="22" spans="1:9" s="897" customFormat="1" ht="18" customHeight="1">
      <c r="A22" s="1229">
        <v>17</v>
      </c>
      <c r="B22" s="916" t="s">
        <v>658</v>
      </c>
      <c r="C22" s="1389" t="s">
        <v>309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896"/>
    </row>
    <row r="23" spans="1:9" s="897" customFormat="1" ht="18" customHeight="1">
      <c r="A23" s="1227">
        <v>18</v>
      </c>
      <c r="B23" s="914" t="s">
        <v>288</v>
      </c>
      <c r="C23" s="1389" t="s">
        <v>309</v>
      </c>
      <c r="D23" s="1301">
        <f>'Benh truyen nhiem'!O12</f>
        <v>5</v>
      </c>
      <c r="E23" s="256">
        <v>0</v>
      </c>
      <c r="F23" s="1302">
        <v>1</v>
      </c>
      <c r="G23" s="256">
        <v>0</v>
      </c>
      <c r="H23" s="1388">
        <f t="shared" si="0"/>
        <v>4</v>
      </c>
      <c r="I23" s="896"/>
    </row>
    <row r="24" spans="1:25" s="889" customFormat="1" ht="18" customHeight="1">
      <c r="A24" s="1229">
        <v>19</v>
      </c>
      <c r="B24" s="916" t="s">
        <v>750</v>
      </c>
      <c r="C24" s="879" t="s">
        <v>309</v>
      </c>
      <c r="D24" s="256">
        <f>'Benh truyen nhiem'!AC12</f>
        <v>0</v>
      </c>
      <c r="E24" s="256">
        <v>0</v>
      </c>
      <c r="F24" s="256">
        <v>0</v>
      </c>
      <c r="G24" s="256">
        <v>0</v>
      </c>
      <c r="H24" s="256">
        <v>0</v>
      </c>
      <c r="I24" s="890"/>
      <c r="J24" s="890"/>
      <c r="K24" s="890"/>
      <c r="L24" s="890"/>
      <c r="M24" s="890"/>
      <c r="N24" s="890"/>
      <c r="O24" s="890"/>
      <c r="P24" s="890"/>
      <c r="Q24" s="890"/>
      <c r="R24" s="890"/>
      <c r="S24" s="890"/>
      <c r="T24" s="890"/>
      <c r="U24" s="890"/>
      <c r="V24" s="890"/>
      <c r="W24" s="890"/>
      <c r="X24" s="890"/>
      <c r="Y24" s="890"/>
    </row>
    <row r="25" spans="1:25" s="889" customFormat="1" ht="18" customHeight="1">
      <c r="A25" s="1227">
        <v>20</v>
      </c>
      <c r="B25" s="917" t="s">
        <v>316</v>
      </c>
      <c r="C25" s="1390" t="s">
        <v>378</v>
      </c>
      <c r="D25" s="1303">
        <f>'Benh truyen nhiem'!Y23</f>
        <v>11</v>
      </c>
      <c r="E25" s="256">
        <v>0</v>
      </c>
      <c r="F25" s="1304">
        <v>8</v>
      </c>
      <c r="G25" s="256">
        <v>0</v>
      </c>
      <c r="H25" s="1388">
        <f t="shared" si="0"/>
        <v>3</v>
      </c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</row>
    <row r="26" spans="1:73" s="889" customFormat="1" ht="47.25" customHeight="1">
      <c r="A26" s="1777" t="s">
        <v>317</v>
      </c>
      <c r="B26" s="874" t="s">
        <v>318</v>
      </c>
      <c r="C26" s="874" t="s">
        <v>652</v>
      </c>
      <c r="D26" s="1305" t="s">
        <v>840</v>
      </c>
      <c r="E26" s="1163" t="s">
        <v>838</v>
      </c>
      <c r="F26" s="961" t="s">
        <v>460</v>
      </c>
      <c r="G26" s="1132" t="s">
        <v>839</v>
      </c>
      <c r="H26" s="1132" t="s">
        <v>319</v>
      </c>
      <c r="I26" s="1306"/>
      <c r="J26" s="890"/>
      <c r="K26" s="890"/>
      <c r="L26" s="890"/>
      <c r="M26" s="890"/>
      <c r="N26" s="890"/>
      <c r="O26" s="890"/>
      <c r="P26" s="890"/>
      <c r="Q26" s="890"/>
      <c r="R26" s="890"/>
      <c r="S26" s="890"/>
      <c r="T26" s="890"/>
      <c r="U26" s="890"/>
      <c r="V26" s="890"/>
      <c r="W26" s="890"/>
      <c r="X26" s="890"/>
      <c r="Y26" s="890"/>
      <c r="Z26" s="890"/>
      <c r="AA26" s="890"/>
      <c r="AB26" s="890"/>
      <c r="AC26" s="890"/>
      <c r="AD26" s="1307" t="s">
        <v>676</v>
      </c>
      <c r="AE26" s="890"/>
      <c r="AF26" s="890"/>
      <c r="AG26" s="890"/>
      <c r="AH26" s="890"/>
      <c r="AI26" s="890"/>
      <c r="AJ26" s="890"/>
      <c r="AK26" s="890"/>
      <c r="AL26" s="890"/>
      <c r="AM26" s="890"/>
      <c r="AN26" s="890"/>
      <c r="AO26" s="890"/>
      <c r="AP26" s="890"/>
      <c r="AQ26" s="890"/>
      <c r="AR26" s="890"/>
      <c r="AS26" s="890"/>
      <c r="AT26" s="890"/>
      <c r="AU26" s="890"/>
      <c r="AV26" s="890"/>
      <c r="AW26" s="890"/>
      <c r="AX26" s="890"/>
      <c r="AY26" s="890"/>
      <c r="AZ26" s="890"/>
      <c r="BA26" s="890"/>
      <c r="BB26" s="890"/>
      <c r="BC26" s="890"/>
      <c r="BD26" s="890"/>
      <c r="BE26" s="890"/>
      <c r="BF26" s="890"/>
      <c r="BG26" s="890"/>
      <c r="BH26" s="890"/>
      <c r="BI26" s="890"/>
      <c r="BJ26" s="890"/>
      <c r="BK26" s="890"/>
      <c r="BL26" s="890"/>
      <c r="BM26" s="890"/>
      <c r="BN26" s="890"/>
      <c r="BO26" s="890"/>
      <c r="BP26" s="890"/>
      <c r="BQ26" s="890"/>
      <c r="BR26" s="890"/>
      <c r="BS26" s="890"/>
      <c r="BT26" s="890"/>
      <c r="BU26" s="890"/>
    </row>
    <row r="27" spans="1:9" s="889" customFormat="1" ht="21" customHeight="1">
      <c r="A27" s="1778" t="s">
        <v>320</v>
      </c>
      <c r="B27" s="1853" t="s">
        <v>888</v>
      </c>
      <c r="C27" s="1854"/>
      <c r="D27" s="1854"/>
      <c r="E27" s="1854"/>
      <c r="F27" s="1854"/>
      <c r="G27" s="1854"/>
      <c r="H27" s="1855"/>
      <c r="I27" s="890"/>
    </row>
    <row r="28" spans="1:9" s="889" customFormat="1" ht="21" customHeight="1">
      <c r="A28" s="922">
        <v>1</v>
      </c>
      <c r="B28" s="878" t="s">
        <v>321</v>
      </c>
      <c r="C28" s="879" t="s">
        <v>322</v>
      </c>
      <c r="D28" s="1308">
        <v>25000</v>
      </c>
      <c r="E28" s="913">
        <v>3832</v>
      </c>
      <c r="F28" s="1000">
        <f>E28/D28*100</f>
        <v>15.328</v>
      </c>
      <c r="G28" s="913">
        <v>4320</v>
      </c>
      <c r="H28" s="1140">
        <f>E28/G28*100-100</f>
        <v>-11.29629629629629</v>
      </c>
      <c r="I28" s="890"/>
    </row>
    <row r="29" spans="1:9" s="889" customFormat="1" ht="21" customHeight="1">
      <c r="A29" s="922"/>
      <c r="B29" s="916" t="s">
        <v>323</v>
      </c>
      <c r="C29" s="879"/>
      <c r="D29" s="1308"/>
      <c r="E29" s="913">
        <v>0</v>
      </c>
      <c r="F29" s="1000"/>
      <c r="G29" s="913">
        <v>0</v>
      </c>
      <c r="H29" s="1140"/>
      <c r="I29" s="890"/>
    </row>
    <row r="30" spans="1:9" s="889" customFormat="1" ht="21" customHeight="1">
      <c r="A30" s="922">
        <v>2</v>
      </c>
      <c r="B30" s="878" t="s">
        <v>621</v>
      </c>
      <c r="C30" s="1390" t="s">
        <v>324</v>
      </c>
      <c r="D30" s="1308">
        <f>D31+D32+D33</f>
        <v>500</v>
      </c>
      <c r="E30" s="281">
        <f>SUM(E31:E33)</f>
        <v>23</v>
      </c>
      <c r="F30" s="1000">
        <f>E30/D30*100</f>
        <v>4.6</v>
      </c>
      <c r="G30" s="913">
        <f>SUM(G31:G33)</f>
        <v>7</v>
      </c>
      <c r="H30" s="1140">
        <f aca="true" t="shared" si="1" ref="H30:H36">E30/G30*100-100</f>
        <v>228.57142857142856</v>
      </c>
      <c r="I30" s="890"/>
    </row>
    <row r="31" spans="1:9" s="889" customFormat="1" ht="20.25" customHeight="1">
      <c r="A31" s="922"/>
      <c r="B31" s="875" t="s">
        <v>457</v>
      </c>
      <c r="C31" s="1390" t="s">
        <v>325</v>
      </c>
      <c r="D31" s="1309">
        <v>50</v>
      </c>
      <c r="E31" s="913">
        <v>0</v>
      </c>
      <c r="F31" s="1000">
        <f>E31/D31*100</f>
        <v>0</v>
      </c>
      <c r="G31" s="1070">
        <v>0</v>
      </c>
      <c r="H31" s="1070">
        <v>0</v>
      </c>
      <c r="I31" s="890"/>
    </row>
    <row r="32" spans="1:9" s="889" customFormat="1" ht="20.25" customHeight="1">
      <c r="A32" s="922"/>
      <c r="B32" s="875" t="s">
        <v>593</v>
      </c>
      <c r="C32" s="1390" t="s">
        <v>325</v>
      </c>
      <c r="D32" s="1309">
        <v>400</v>
      </c>
      <c r="E32" s="1310">
        <v>19</v>
      </c>
      <c r="F32" s="1000">
        <f>E32/D32*100</f>
        <v>4.75</v>
      </c>
      <c r="G32" s="1070">
        <v>4</v>
      </c>
      <c r="H32" s="1140">
        <f t="shared" si="1"/>
        <v>375</v>
      </c>
      <c r="I32" s="890"/>
    </row>
    <row r="33" spans="1:9" s="889" customFormat="1" ht="20.25" customHeight="1">
      <c r="A33" s="922"/>
      <c r="B33" s="875" t="s">
        <v>458</v>
      </c>
      <c r="C33" s="1390" t="s">
        <v>325</v>
      </c>
      <c r="D33" s="1309">
        <v>50</v>
      </c>
      <c r="E33" s="913">
        <v>4</v>
      </c>
      <c r="F33" s="1006">
        <f>E33/D33*100</f>
        <v>8</v>
      </c>
      <c r="G33" s="1070">
        <v>3</v>
      </c>
      <c r="H33" s="1140">
        <f t="shared" si="1"/>
        <v>33.333333333333314</v>
      </c>
      <c r="I33" s="890"/>
    </row>
    <row r="34" spans="1:33" s="44" customFormat="1" ht="17.25" customHeight="1">
      <c r="A34" s="918">
        <v>3</v>
      </c>
      <c r="B34" s="919" t="s">
        <v>582</v>
      </c>
      <c r="C34" s="1390" t="s">
        <v>378</v>
      </c>
      <c r="D34" s="1311">
        <f>D35+D36</f>
        <v>13000</v>
      </c>
      <c r="E34" s="1311">
        <f>SUM(E35:E36)</f>
        <v>0</v>
      </c>
      <c r="F34" s="1006">
        <f>E34/D34*100</f>
        <v>0</v>
      </c>
      <c r="G34" s="913">
        <f>G36+G35</f>
        <v>0</v>
      </c>
      <c r="H34" s="1391" t="e">
        <f t="shared" si="1"/>
        <v>#DIV/0!</v>
      </c>
      <c r="I34" s="920"/>
      <c r="K34" s="47"/>
      <c r="L34" s="47"/>
      <c r="M34" s="47"/>
      <c r="N34" s="921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69"/>
      <c r="AG34" s="1037"/>
    </row>
    <row r="35" spans="1:26" s="44" customFormat="1" ht="17.25" customHeight="1">
      <c r="A35" s="922"/>
      <c r="B35" s="875" t="s">
        <v>583</v>
      </c>
      <c r="C35" s="1392" t="s">
        <v>325</v>
      </c>
      <c r="D35" s="1312">
        <v>3000</v>
      </c>
      <c r="E35" s="1070">
        <v>0</v>
      </c>
      <c r="F35" s="1006">
        <f>E35/D35*100</f>
        <v>0</v>
      </c>
      <c r="G35" s="1070">
        <v>0</v>
      </c>
      <c r="H35" s="1391" t="e">
        <f t="shared" si="1"/>
        <v>#DIV/0!</v>
      </c>
      <c r="I35" s="920"/>
      <c r="K35" s="47"/>
      <c r="L35" s="47"/>
      <c r="M35" s="47"/>
      <c r="N35" s="921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869"/>
    </row>
    <row r="36" spans="1:26" s="44" customFormat="1" ht="18.75" customHeight="1">
      <c r="A36" s="923"/>
      <c r="B36" s="876" t="s">
        <v>584</v>
      </c>
      <c r="C36" s="1393" t="s">
        <v>325</v>
      </c>
      <c r="D36" s="1313">
        <v>10000</v>
      </c>
      <c r="E36" s="1314">
        <v>0</v>
      </c>
      <c r="F36" s="1007">
        <f>E36/D36*100</f>
        <v>0</v>
      </c>
      <c r="G36" s="1314">
        <v>0</v>
      </c>
      <c r="H36" s="1394" t="e">
        <f t="shared" si="1"/>
        <v>#DIV/0!</v>
      </c>
      <c r="I36" s="920"/>
      <c r="K36" s="47"/>
      <c r="L36" s="47"/>
      <c r="M36" s="47"/>
      <c r="N36" s="921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869"/>
    </row>
    <row r="37" spans="1:9" s="889" customFormat="1" ht="20.25" customHeight="1">
      <c r="A37" s="1778" t="s">
        <v>327</v>
      </c>
      <c r="B37" s="1821" t="s">
        <v>745</v>
      </c>
      <c r="C37" s="1822"/>
      <c r="D37" s="1822"/>
      <c r="E37" s="1822"/>
      <c r="F37" s="1822"/>
      <c r="G37" s="1822"/>
      <c r="H37" s="1823"/>
      <c r="I37" s="890"/>
    </row>
    <row r="38" spans="1:9" s="889" customFormat="1" ht="20.25" customHeight="1">
      <c r="A38" s="998">
        <v>1</v>
      </c>
      <c r="B38" s="880" t="s">
        <v>328</v>
      </c>
      <c r="C38" s="1395" t="s">
        <v>324</v>
      </c>
      <c r="D38" s="998">
        <v>47</v>
      </c>
      <c r="E38" s="1133">
        <v>45</v>
      </c>
      <c r="F38" s="1009">
        <f>E38/D38*100</f>
        <v>95.74468085106383</v>
      </c>
      <c r="G38" s="913">
        <v>45</v>
      </c>
      <c r="H38" s="1396">
        <f>E38/G38*100-100</f>
        <v>0</v>
      </c>
      <c r="I38" s="890"/>
    </row>
    <row r="39" spans="1:9" s="889" customFormat="1" ht="20.25" customHeight="1">
      <c r="A39" s="922">
        <v>2</v>
      </c>
      <c r="B39" s="878" t="s">
        <v>329</v>
      </c>
      <c r="C39" s="1390" t="s">
        <v>378</v>
      </c>
      <c r="D39" s="1315">
        <f>SUM(D40:D42)</f>
        <v>96</v>
      </c>
      <c r="E39" s="1316">
        <f>SUM(E40:E42)</f>
        <v>42</v>
      </c>
      <c r="F39" s="1316">
        <f>SUM(F40:F42)</f>
        <v>100</v>
      </c>
      <c r="G39" s="256">
        <f>SUM(G40:G42)</f>
        <v>42</v>
      </c>
      <c r="H39" s="913">
        <v>0</v>
      </c>
      <c r="I39" s="890"/>
    </row>
    <row r="40" spans="1:9" s="889" customFormat="1" ht="20.25" customHeight="1">
      <c r="A40" s="922"/>
      <c r="B40" s="1044" t="s">
        <v>780</v>
      </c>
      <c r="C40" s="1390"/>
      <c r="D40" s="913">
        <v>0</v>
      </c>
      <c r="E40" s="913">
        <v>0</v>
      </c>
      <c r="F40" s="913">
        <v>0</v>
      </c>
      <c r="G40" s="913">
        <v>0</v>
      </c>
      <c r="H40" s="913">
        <v>0</v>
      </c>
      <c r="I40" s="890"/>
    </row>
    <row r="41" spans="1:10" s="889" customFormat="1" ht="20.25" customHeight="1">
      <c r="A41" s="922"/>
      <c r="B41" s="875" t="s">
        <v>462</v>
      </c>
      <c r="C41" s="1390" t="s">
        <v>378</v>
      </c>
      <c r="D41" s="1075">
        <v>54</v>
      </c>
      <c r="E41" s="913">
        <v>0</v>
      </c>
      <c r="F41" s="1000">
        <f>E41/D41*100</f>
        <v>0</v>
      </c>
      <c r="G41" s="913">
        <v>0</v>
      </c>
      <c r="H41" s="913">
        <v>0</v>
      </c>
      <c r="I41" s="890"/>
      <c r="J41" s="1100"/>
    </row>
    <row r="42" spans="1:9" s="889" customFormat="1" ht="20.25" customHeight="1">
      <c r="A42" s="922"/>
      <c r="B42" s="875" t="s">
        <v>463</v>
      </c>
      <c r="C42" s="1390" t="s">
        <v>378</v>
      </c>
      <c r="D42" s="1075">
        <v>42</v>
      </c>
      <c r="E42" s="1134">
        <v>42</v>
      </c>
      <c r="F42" s="1000">
        <f>E42/D42*100</f>
        <v>100</v>
      </c>
      <c r="G42" s="913">
        <v>42</v>
      </c>
      <c r="H42" s="913">
        <v>0</v>
      </c>
      <c r="I42" s="890"/>
    </row>
    <row r="43" spans="1:9" s="889" customFormat="1" ht="20.25" customHeight="1">
      <c r="A43" s="1779" t="s">
        <v>330</v>
      </c>
      <c r="B43" s="1818" t="s">
        <v>889</v>
      </c>
      <c r="C43" s="1819"/>
      <c r="D43" s="1819"/>
      <c r="E43" s="1819"/>
      <c r="F43" s="1819"/>
      <c r="G43" s="1819"/>
      <c r="H43" s="1820"/>
      <c r="I43" s="890"/>
    </row>
    <row r="44" spans="1:9" s="889" customFormat="1" ht="18.75" customHeight="1">
      <c r="A44" s="922">
        <v>1</v>
      </c>
      <c r="B44" s="878" t="s">
        <v>331</v>
      </c>
      <c r="C44" s="1390" t="s">
        <v>324</v>
      </c>
      <c r="D44" s="1315">
        <f>D45+D46</f>
        <v>3128</v>
      </c>
      <c r="E44" s="913">
        <f>E45+E46</f>
        <v>3196</v>
      </c>
      <c r="F44" s="1000">
        <f>E44/D44*100</f>
        <v>102.17391304347827</v>
      </c>
      <c r="G44" s="1127">
        <f>SUM(G45:G46)</f>
        <v>3121</v>
      </c>
      <c r="H44" s="1140">
        <f aca="true" t="shared" si="2" ref="H44:H53">E44/G44*100-100</f>
        <v>2.403075937199617</v>
      </c>
      <c r="I44" s="890"/>
    </row>
    <row r="45" spans="1:9" s="889" customFormat="1" ht="18.75" customHeight="1">
      <c r="A45" s="922"/>
      <c r="B45" s="875" t="s">
        <v>413</v>
      </c>
      <c r="C45" s="1390" t="s">
        <v>324</v>
      </c>
      <c r="D45" s="1317">
        <f>'Chuong trinh Tam than'!F15</f>
        <v>1512</v>
      </c>
      <c r="E45" s="1070">
        <f>'Chuong trinh Tam than'!G15</f>
        <v>1533</v>
      </c>
      <c r="F45" s="1000">
        <f aca="true" t="shared" si="3" ref="F45:F53">E45/D45*100</f>
        <v>101.38888888888889</v>
      </c>
      <c r="G45" s="1318">
        <v>1490</v>
      </c>
      <c r="H45" s="1397">
        <f t="shared" si="2"/>
        <v>2.885906040268466</v>
      </c>
      <c r="I45" s="890"/>
    </row>
    <row r="46" spans="1:9" s="889" customFormat="1" ht="18.75" customHeight="1">
      <c r="A46" s="922"/>
      <c r="B46" s="875" t="s">
        <v>414</v>
      </c>
      <c r="C46" s="1390" t="s">
        <v>324</v>
      </c>
      <c r="D46" s="1317">
        <f>'Chuong trinh Tam than'!I15</f>
        <v>1616</v>
      </c>
      <c r="E46" s="1070">
        <f>'Chuong trinh Tam than'!J15</f>
        <v>1663</v>
      </c>
      <c r="F46" s="1000">
        <f t="shared" si="3"/>
        <v>102.90841584158417</v>
      </c>
      <c r="G46" s="1318">
        <v>1631</v>
      </c>
      <c r="H46" s="1397">
        <f t="shared" si="2"/>
        <v>1.9619865113427437</v>
      </c>
      <c r="I46" s="890"/>
    </row>
    <row r="47" spans="1:9" s="889" customFormat="1" ht="18.75" customHeight="1">
      <c r="A47" s="922">
        <v>2</v>
      </c>
      <c r="B47" s="878" t="s">
        <v>332</v>
      </c>
      <c r="C47" s="1390" t="s">
        <v>324</v>
      </c>
      <c r="D47" s="922">
        <f>D48+D49</f>
        <v>70</v>
      </c>
      <c r="E47" s="1135">
        <f>E48+E49</f>
        <v>20</v>
      </c>
      <c r="F47" s="1000">
        <f t="shared" si="3"/>
        <v>28.57142857142857</v>
      </c>
      <c r="G47" s="1319">
        <f>SUM(G48:G49)</f>
        <v>25</v>
      </c>
      <c r="H47" s="1140">
        <f t="shared" si="2"/>
        <v>-20</v>
      </c>
      <c r="I47" s="890"/>
    </row>
    <row r="48" spans="1:9" s="889" customFormat="1" ht="18.75" customHeight="1">
      <c r="A48" s="922"/>
      <c r="B48" s="875" t="s">
        <v>413</v>
      </c>
      <c r="C48" s="1390" t="s">
        <v>324</v>
      </c>
      <c r="D48" s="1075">
        <v>30</v>
      </c>
      <c r="E48" s="1134">
        <v>11</v>
      </c>
      <c r="F48" s="1000">
        <f t="shared" si="3"/>
        <v>36.666666666666664</v>
      </c>
      <c r="G48" s="1318">
        <v>13</v>
      </c>
      <c r="H48" s="1397">
        <f t="shared" si="2"/>
        <v>-15.384615384615387</v>
      </c>
      <c r="I48" s="890"/>
    </row>
    <row r="49" spans="1:9" s="889" customFormat="1" ht="18.75" customHeight="1">
      <c r="A49" s="922"/>
      <c r="B49" s="875" t="s">
        <v>414</v>
      </c>
      <c r="C49" s="1390" t="s">
        <v>324</v>
      </c>
      <c r="D49" s="1075">
        <v>40</v>
      </c>
      <c r="E49" s="1070">
        <v>9</v>
      </c>
      <c r="F49" s="1000">
        <f t="shared" si="3"/>
        <v>22.5</v>
      </c>
      <c r="G49" s="1318">
        <v>12</v>
      </c>
      <c r="H49" s="1397">
        <f t="shared" si="2"/>
        <v>-25</v>
      </c>
      <c r="I49" s="890"/>
    </row>
    <row r="50" spans="1:30" s="889" customFormat="1" ht="18.75" customHeight="1">
      <c r="A50" s="922">
        <v>3</v>
      </c>
      <c r="B50" s="878" t="s">
        <v>594</v>
      </c>
      <c r="C50" s="1390" t="s">
        <v>324</v>
      </c>
      <c r="D50" s="1315">
        <f>D51+D52</f>
        <v>2217</v>
      </c>
      <c r="E50" s="256">
        <f>E51+E52</f>
        <v>2287</v>
      </c>
      <c r="F50" s="1000">
        <f>E50/D50*100</f>
        <v>103.1574199368516</v>
      </c>
      <c r="G50" s="1127">
        <f>G51+G52</f>
        <v>2210</v>
      </c>
      <c r="H50" s="1397">
        <f t="shared" si="2"/>
        <v>3.4841628959276107</v>
      </c>
      <c r="I50" s="890"/>
      <c r="AD50" s="904"/>
    </row>
    <row r="51" spans="1:9" s="889" customFormat="1" ht="18.75" customHeight="1">
      <c r="A51" s="922"/>
      <c r="B51" s="875" t="s">
        <v>413</v>
      </c>
      <c r="C51" s="1390" t="s">
        <v>324</v>
      </c>
      <c r="D51" s="1317">
        <v>1069</v>
      </c>
      <c r="E51" s="1070">
        <v>1103</v>
      </c>
      <c r="F51" s="1000">
        <f t="shared" si="3"/>
        <v>103.18054256314313</v>
      </c>
      <c r="G51" s="1318">
        <v>1058</v>
      </c>
      <c r="H51" s="1397">
        <f t="shared" si="2"/>
        <v>4.2533081285444325</v>
      </c>
      <c r="I51" s="890"/>
    </row>
    <row r="52" spans="1:9" s="889" customFormat="1" ht="18.75" customHeight="1">
      <c r="A52" s="922"/>
      <c r="B52" s="875" t="s">
        <v>414</v>
      </c>
      <c r="C52" s="1390" t="s">
        <v>324</v>
      </c>
      <c r="D52" s="1317">
        <v>1148</v>
      </c>
      <c r="E52" s="1070">
        <v>1184</v>
      </c>
      <c r="F52" s="1000">
        <f t="shared" si="3"/>
        <v>103.13588850174216</v>
      </c>
      <c r="G52" s="1318">
        <v>1152</v>
      </c>
      <c r="H52" s="1397">
        <f t="shared" si="2"/>
        <v>2.7777777777777715</v>
      </c>
      <c r="I52" s="890"/>
    </row>
    <row r="53" spans="1:9" s="889" customFormat="1" ht="18.75" customHeight="1">
      <c r="A53" s="922">
        <v>4</v>
      </c>
      <c r="B53" s="878" t="s">
        <v>887</v>
      </c>
      <c r="C53" s="1390" t="s">
        <v>744</v>
      </c>
      <c r="D53" s="922">
        <v>147</v>
      </c>
      <c r="E53" s="913">
        <v>147</v>
      </c>
      <c r="F53" s="1000">
        <f t="shared" si="3"/>
        <v>100</v>
      </c>
      <c r="G53" s="1127">
        <v>147</v>
      </c>
      <c r="H53" s="1140">
        <f t="shared" si="2"/>
        <v>0</v>
      </c>
      <c r="I53" s="890"/>
    </row>
    <row r="54" spans="1:50" s="889" customFormat="1" ht="20.25" customHeight="1">
      <c r="A54" s="1780" t="s">
        <v>333</v>
      </c>
      <c r="B54" s="1824" t="s">
        <v>335</v>
      </c>
      <c r="C54" s="1825"/>
      <c r="D54" s="1825"/>
      <c r="E54" s="1825"/>
      <c r="F54" s="1825"/>
      <c r="G54" s="1825"/>
      <c r="H54" s="1826"/>
      <c r="I54" s="927"/>
      <c r="J54" s="890"/>
      <c r="K54" s="890"/>
      <c r="L54" s="890"/>
      <c r="M54" s="890"/>
      <c r="N54" s="890"/>
      <c r="O54" s="890"/>
      <c r="P54" s="890"/>
      <c r="Q54" s="890"/>
      <c r="R54" s="890"/>
      <c r="S54" s="890"/>
      <c r="T54" s="890"/>
      <c r="U54" s="890"/>
      <c r="V54" s="890"/>
      <c r="W54" s="890"/>
      <c r="X54" s="890"/>
      <c r="Y54" s="890"/>
      <c r="Z54" s="890"/>
      <c r="AA54" s="890"/>
      <c r="AB54" s="890"/>
      <c r="AC54" s="890"/>
      <c r="AD54" s="890"/>
      <c r="AE54" s="890"/>
      <c r="AF54" s="890"/>
      <c r="AG54" s="890"/>
      <c r="AH54" s="890"/>
      <c r="AI54" s="890"/>
      <c r="AJ54" s="890"/>
      <c r="AK54" s="890"/>
      <c r="AL54" s="890"/>
      <c r="AM54" s="890"/>
      <c r="AN54" s="890"/>
      <c r="AO54" s="890"/>
      <c r="AP54" s="890"/>
      <c r="AQ54" s="890"/>
      <c r="AR54" s="890"/>
      <c r="AS54" s="890"/>
      <c r="AT54" s="890"/>
      <c r="AU54" s="890"/>
      <c r="AV54" s="890"/>
      <c r="AW54" s="890"/>
      <c r="AX54" s="890"/>
    </row>
    <row r="55" spans="1:9" s="889" customFormat="1" ht="19.5" customHeight="1">
      <c r="A55" s="1781">
        <v>1</v>
      </c>
      <c r="B55" s="883" t="s">
        <v>336</v>
      </c>
      <c r="C55" s="990" t="s">
        <v>324</v>
      </c>
      <c r="D55" s="1320">
        <f>'Chuong trinh Lao'!C16</f>
        <v>16500</v>
      </c>
      <c r="E55" s="913">
        <f>'Chuong trinh Lao'!D16</f>
        <v>2336</v>
      </c>
      <c r="F55" s="1000">
        <f>E55/D55*100</f>
        <v>14.157575757575758</v>
      </c>
      <c r="G55" s="913">
        <v>2560</v>
      </c>
      <c r="H55" s="1140">
        <f>E55/G55*100-100</f>
        <v>-8.75</v>
      </c>
      <c r="I55" s="890"/>
    </row>
    <row r="56" spans="1:9" s="889" customFormat="1" ht="19.5" customHeight="1">
      <c r="A56" s="1781">
        <v>2</v>
      </c>
      <c r="B56" s="883" t="s">
        <v>337</v>
      </c>
      <c r="C56" s="990" t="s">
        <v>322</v>
      </c>
      <c r="D56" s="1320">
        <f>'Chuong trinh Lao'!F16</f>
        <v>11500</v>
      </c>
      <c r="E56" s="913">
        <f>'Chuong trinh Lao'!G16</f>
        <v>1925</v>
      </c>
      <c r="F56" s="1000">
        <f>E56/D56*100</f>
        <v>16.73913043478261</v>
      </c>
      <c r="G56" s="913">
        <v>2235</v>
      </c>
      <c r="H56" s="1140">
        <f>E56/G56*100-100</f>
        <v>-13.870246085011189</v>
      </c>
      <c r="I56" s="890"/>
    </row>
    <row r="57" spans="1:9" s="889" customFormat="1" ht="19.5" customHeight="1">
      <c r="A57" s="1781">
        <v>3</v>
      </c>
      <c r="B57" s="883" t="s">
        <v>338</v>
      </c>
      <c r="C57" s="990" t="s">
        <v>324</v>
      </c>
      <c r="D57" s="1321">
        <f>'Chuong trinh Lao'!I16</f>
        <v>210</v>
      </c>
      <c r="E57" s="913">
        <f>'Chuong trinh Lao'!J16</f>
        <v>38</v>
      </c>
      <c r="F57" s="1000">
        <f>E57/D57*100</f>
        <v>18.095238095238095</v>
      </c>
      <c r="G57" s="913">
        <v>36</v>
      </c>
      <c r="H57" s="1140">
        <f>E57/G57*100-100</f>
        <v>5.555555555555557</v>
      </c>
      <c r="I57" s="890"/>
    </row>
    <row r="58" spans="1:9" s="889" customFormat="1" ht="19.5" customHeight="1">
      <c r="A58" s="1781">
        <v>4</v>
      </c>
      <c r="B58" s="883" t="s">
        <v>456</v>
      </c>
      <c r="C58" s="990" t="s">
        <v>324</v>
      </c>
      <c r="D58" s="1322">
        <v>210</v>
      </c>
      <c r="E58" s="913">
        <v>47</v>
      </c>
      <c r="F58" s="1000">
        <f>E58/D58*100</f>
        <v>22.380952380952383</v>
      </c>
      <c r="G58" s="913">
        <v>41</v>
      </c>
      <c r="H58" s="1140">
        <f>E58/G58*100-100</f>
        <v>14.634146341463406</v>
      </c>
      <c r="I58" s="890"/>
    </row>
    <row r="59" spans="1:9" s="889" customFormat="1" ht="19.5" customHeight="1">
      <c r="A59" s="1781">
        <v>5</v>
      </c>
      <c r="B59" s="883" t="s">
        <v>818</v>
      </c>
      <c r="C59" s="990" t="s">
        <v>324</v>
      </c>
      <c r="D59" s="1321">
        <f>'Chuong trinh Lao'!L16</f>
        <v>360</v>
      </c>
      <c r="E59" s="913">
        <f>'Chuong trinh Lao'!M16</f>
        <v>57</v>
      </c>
      <c r="F59" s="1000">
        <f>E59/D59*100</f>
        <v>15.833333333333332</v>
      </c>
      <c r="G59" s="913">
        <v>77</v>
      </c>
      <c r="H59" s="1140">
        <f>E59/G59*100-100</f>
        <v>-25.974025974025977</v>
      </c>
      <c r="I59" s="890"/>
    </row>
    <row r="60" spans="1:9" s="889" customFormat="1" ht="19.5" customHeight="1">
      <c r="A60" s="1781">
        <v>6</v>
      </c>
      <c r="B60" s="884" t="s">
        <v>339</v>
      </c>
      <c r="C60" s="924" t="s">
        <v>0</v>
      </c>
      <c r="D60" s="1323"/>
      <c r="E60" s="1005">
        <v>0</v>
      </c>
      <c r="F60" s="1009"/>
      <c r="G60" s="1134">
        <v>0</v>
      </c>
      <c r="H60" s="1396"/>
      <c r="I60" s="890"/>
    </row>
    <row r="61" spans="1:9" s="889" customFormat="1" ht="19.5" customHeight="1">
      <c r="A61" s="1780"/>
      <c r="B61" s="1824" t="s">
        <v>896</v>
      </c>
      <c r="C61" s="1825"/>
      <c r="D61" s="1825"/>
      <c r="E61" s="1825"/>
      <c r="F61" s="1825"/>
      <c r="G61" s="1825"/>
      <c r="H61" s="1826"/>
      <c r="I61" s="890"/>
    </row>
    <row r="62" spans="1:9" s="889" customFormat="1" ht="19.5" customHeight="1">
      <c r="A62" s="1781">
        <v>1</v>
      </c>
      <c r="B62" s="883" t="s">
        <v>340</v>
      </c>
      <c r="C62" s="990" t="s">
        <v>347</v>
      </c>
      <c r="D62" s="1320">
        <f>'Chuong trinh ARI'!C13</f>
        <v>130000</v>
      </c>
      <c r="E62" s="913">
        <f>'Chuong trinh ARI'!D13</f>
        <v>26364</v>
      </c>
      <c r="F62" s="1000">
        <f>E62/D62*100</f>
        <v>20.28</v>
      </c>
      <c r="G62" s="913">
        <v>24757</v>
      </c>
      <c r="H62" s="1140">
        <f>E62/G62*100-100</f>
        <v>6.4910934281213315</v>
      </c>
      <c r="I62" s="890"/>
    </row>
    <row r="63" spans="1:9" s="889" customFormat="1" ht="19.5" customHeight="1">
      <c r="A63" s="1781">
        <v>2</v>
      </c>
      <c r="B63" s="883" t="s">
        <v>341</v>
      </c>
      <c r="C63" s="1398" t="s">
        <v>325</v>
      </c>
      <c r="D63" s="1320">
        <v>100000</v>
      </c>
      <c r="E63" s="913">
        <f>'Chuong trinh ARI'!F13</f>
        <v>25934</v>
      </c>
      <c r="F63" s="1000">
        <f>E63/D63*100</f>
        <v>25.934</v>
      </c>
      <c r="G63" s="913">
        <v>23993</v>
      </c>
      <c r="H63" s="1140">
        <f>E63/G63*100-100</f>
        <v>8.089859542366511</v>
      </c>
      <c r="I63" s="890"/>
    </row>
    <row r="64" spans="1:9" s="889" customFormat="1" ht="19.5" customHeight="1">
      <c r="A64" s="1782">
        <v>3</v>
      </c>
      <c r="B64" s="936" t="s">
        <v>342</v>
      </c>
      <c r="C64" s="1399" t="s">
        <v>325</v>
      </c>
      <c r="D64" s="999">
        <f>'Chuong trinh ARI'!G13</f>
        <v>100000</v>
      </c>
      <c r="E64" s="1071">
        <f>'Chuong trinh ARI'!H13</f>
        <v>23841</v>
      </c>
      <c r="F64" s="1009">
        <f>E64/D64*100</f>
        <v>23.841</v>
      </c>
      <c r="G64" s="1071">
        <v>23131</v>
      </c>
      <c r="H64" s="1396">
        <f>E64/G64*100-100</f>
        <v>3.069473866240102</v>
      </c>
      <c r="I64" s="890"/>
    </row>
    <row r="65" spans="1:9" s="889" customFormat="1" ht="19.5" customHeight="1">
      <c r="A65" s="1782">
        <v>4</v>
      </c>
      <c r="B65" s="1023" t="s">
        <v>343</v>
      </c>
      <c r="C65" s="1400"/>
      <c r="D65" s="998"/>
      <c r="E65" s="1071">
        <f>'Chuong trinh ARI'!J13</f>
        <v>0</v>
      </c>
      <c r="F65" s="1009"/>
      <c r="G65" s="1071">
        <v>0</v>
      </c>
      <c r="H65" s="1071">
        <v>0</v>
      </c>
      <c r="I65" s="890"/>
    </row>
    <row r="66" spans="1:9" s="889" customFormat="1" ht="20.25" customHeight="1">
      <c r="A66" s="928" t="s">
        <v>334</v>
      </c>
      <c r="B66" s="1842" t="s">
        <v>345</v>
      </c>
      <c r="C66" s="1843"/>
      <c r="D66" s="1843"/>
      <c r="E66" s="1843"/>
      <c r="F66" s="1843"/>
      <c r="G66" s="1843"/>
      <c r="H66" s="1844"/>
      <c r="I66" s="890"/>
    </row>
    <row r="67" spans="1:9" s="889" customFormat="1" ht="18.75" customHeight="1">
      <c r="A67" s="1227"/>
      <c r="B67" s="926" t="s">
        <v>455</v>
      </c>
      <c r="C67" s="1401" t="s">
        <v>0</v>
      </c>
      <c r="D67" s="1324" t="s">
        <v>525</v>
      </c>
      <c r="E67" s="1136">
        <f>F68</f>
        <v>19.18708906156605</v>
      </c>
      <c r="F67" s="1033"/>
      <c r="G67" s="1136">
        <v>20.2</v>
      </c>
      <c r="H67" s="1140">
        <f aca="true" t="shared" si="4" ref="H67:H74">E67/G67*100-100</f>
        <v>-5.014410586306681</v>
      </c>
      <c r="I67" s="890"/>
    </row>
    <row r="68" spans="1:9" s="889" customFormat="1" ht="18.75" customHeight="1">
      <c r="A68" s="1227">
        <v>1</v>
      </c>
      <c r="B68" s="888" t="s">
        <v>346</v>
      </c>
      <c r="C68" s="1402" t="s">
        <v>347</v>
      </c>
      <c r="D68" s="1325">
        <f>'Chuong trinh TCMR'!C12</f>
        <v>13384</v>
      </c>
      <c r="E68" s="913">
        <f>'Chuong trinh TCMR'!D12</f>
        <v>2568</v>
      </c>
      <c r="F68" s="1046">
        <f>E68/D68*100</f>
        <v>19.18708906156605</v>
      </c>
      <c r="G68" s="913">
        <v>2942</v>
      </c>
      <c r="H68" s="1140">
        <f t="shared" si="4"/>
        <v>-12.712440516655334</v>
      </c>
      <c r="I68" s="890"/>
    </row>
    <row r="69" spans="1:9" s="889" customFormat="1" ht="18.75" customHeight="1">
      <c r="A69" s="1227">
        <v>2</v>
      </c>
      <c r="B69" s="888" t="s">
        <v>665</v>
      </c>
      <c r="C69" s="1402" t="s">
        <v>348</v>
      </c>
      <c r="D69" s="1325">
        <f>'Chuong trinh TCMR'!F12</f>
        <v>12851</v>
      </c>
      <c r="E69" s="913">
        <f>'Chuong trinh TCMR'!G12</f>
        <v>1833</v>
      </c>
      <c r="F69" s="1000">
        <f>E69/D69*100</f>
        <v>14.263481441132985</v>
      </c>
      <c r="G69" s="913">
        <v>1732</v>
      </c>
      <c r="H69" s="1140">
        <f t="shared" si="4"/>
        <v>5.831408775981515</v>
      </c>
      <c r="I69" s="890"/>
    </row>
    <row r="70" spans="1:9" s="889" customFormat="1" ht="18.75" customHeight="1">
      <c r="A70" s="1227">
        <v>3</v>
      </c>
      <c r="B70" s="888" t="s">
        <v>659</v>
      </c>
      <c r="C70" s="1402" t="s">
        <v>349</v>
      </c>
      <c r="D70" s="1005">
        <v>0</v>
      </c>
      <c r="E70" s="1005">
        <v>0</v>
      </c>
      <c r="F70" s="1005">
        <v>0</v>
      </c>
      <c r="G70" s="1005">
        <v>0</v>
      </c>
      <c r="H70" s="913">
        <v>0</v>
      </c>
      <c r="I70" s="890"/>
    </row>
    <row r="71" spans="1:9" s="889" customFormat="1" ht="18.75" customHeight="1">
      <c r="A71" s="1227">
        <v>4</v>
      </c>
      <c r="B71" s="888" t="s">
        <v>464</v>
      </c>
      <c r="C71" s="1402" t="s">
        <v>347</v>
      </c>
      <c r="D71" s="1325">
        <f>'Chuong trinh TCMR'!I12</f>
        <v>13384</v>
      </c>
      <c r="E71" s="913">
        <f>'Chuong trinh TCMR'!J12</f>
        <v>2391</v>
      </c>
      <c r="F71" s="1000">
        <f>E71/D71*100</f>
        <v>17.864614465032876</v>
      </c>
      <c r="G71" s="913">
        <v>1468</v>
      </c>
      <c r="H71" s="1140">
        <f t="shared" si="4"/>
        <v>62.87465940054494</v>
      </c>
      <c r="I71" s="890"/>
    </row>
    <row r="72" spans="1:9" s="889" customFormat="1" ht="18.75" customHeight="1">
      <c r="A72" s="1227">
        <v>5</v>
      </c>
      <c r="B72" s="888" t="s">
        <v>350</v>
      </c>
      <c r="C72" s="1402" t="s">
        <v>347</v>
      </c>
      <c r="D72" s="1325">
        <f>'Chuong trinh TCMR'!L12</f>
        <v>14030</v>
      </c>
      <c r="E72" s="913">
        <f>'Chuong trinh TCMR'!M12</f>
        <v>2747</v>
      </c>
      <c r="F72" s="1000">
        <f>E72/D72*100</f>
        <v>19.579472558802564</v>
      </c>
      <c r="G72" s="913">
        <v>2953</v>
      </c>
      <c r="H72" s="1140">
        <f t="shared" si="4"/>
        <v>-6.975956654249913</v>
      </c>
      <c r="I72" s="890"/>
    </row>
    <row r="73" spans="1:9" s="889" customFormat="1" ht="18.75" customHeight="1">
      <c r="A73" s="1227">
        <v>6</v>
      </c>
      <c r="B73" s="888" t="s">
        <v>675</v>
      </c>
      <c r="C73" s="1402" t="s">
        <v>347</v>
      </c>
      <c r="D73" s="1325">
        <f>'Chuong trinh TCMR'!C23</f>
        <v>13032</v>
      </c>
      <c r="E73" s="913">
        <f>'Chuong trinh TCMR'!D23</f>
        <v>2265</v>
      </c>
      <c r="F73" s="1000">
        <f>E73/D73*100</f>
        <v>17.380294659300183</v>
      </c>
      <c r="G73" s="913">
        <v>2384</v>
      </c>
      <c r="H73" s="1140">
        <f t="shared" si="4"/>
        <v>-4.991610738255034</v>
      </c>
      <c r="I73" s="1326"/>
    </row>
    <row r="74" spans="1:9" s="889" customFormat="1" ht="18.75" customHeight="1">
      <c r="A74" s="1228">
        <v>7</v>
      </c>
      <c r="B74" s="1024" t="s">
        <v>351</v>
      </c>
      <c r="C74" s="1403" t="s">
        <v>347</v>
      </c>
      <c r="D74" s="1327">
        <f>'Chuong trinh TCMR'!F23</f>
        <v>13032</v>
      </c>
      <c r="E74" s="1328">
        <f>'Chuong trinh TCMR'!G23</f>
        <v>2114</v>
      </c>
      <c r="F74" s="1045">
        <f>E74/D74*100</f>
        <v>16.22160834868017</v>
      </c>
      <c r="G74" s="1328">
        <v>2493</v>
      </c>
      <c r="H74" s="1143">
        <f t="shared" si="4"/>
        <v>-15.202567188126764</v>
      </c>
      <c r="I74" s="1326"/>
    </row>
    <row r="75" spans="1:38" s="889" customFormat="1" ht="21.75" customHeight="1">
      <c r="A75" s="1778" t="s">
        <v>344</v>
      </c>
      <c r="B75" s="1845" t="s">
        <v>588</v>
      </c>
      <c r="C75" s="1846"/>
      <c r="D75" s="1846"/>
      <c r="E75" s="1846"/>
      <c r="F75" s="1846"/>
      <c r="G75" s="1846"/>
      <c r="H75" s="1847"/>
      <c r="I75" s="927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90"/>
      <c r="U75" s="890"/>
      <c r="V75" s="890"/>
      <c r="W75" s="890"/>
      <c r="X75" s="890"/>
      <c r="Y75" s="890"/>
      <c r="Z75" s="890"/>
      <c r="AA75" s="890"/>
      <c r="AB75" s="890"/>
      <c r="AC75" s="890"/>
      <c r="AD75" s="890"/>
      <c r="AE75" s="890"/>
      <c r="AF75" s="890"/>
      <c r="AG75" s="890"/>
      <c r="AH75" s="890"/>
      <c r="AI75" s="890"/>
      <c r="AJ75" s="890"/>
      <c r="AK75" s="890"/>
      <c r="AL75" s="890"/>
    </row>
    <row r="76" spans="1:9" s="889" customFormat="1" ht="29.25" customHeight="1">
      <c r="A76" s="922"/>
      <c r="B76" s="1776" t="str">
        <f>'Cac chi tieu co ban'!B34</f>
        <v> Tỷ lệ trẻ em dưới 5 tuổi suy dinh dưỡng thể gầy còm (Chiều cao/tuổi)</v>
      </c>
      <c r="C76" s="1404" t="s">
        <v>0</v>
      </c>
      <c r="D76" s="1035">
        <f>'Cac chi tieu co ban'!E34</f>
        <v>23.2</v>
      </c>
      <c r="E76" s="1848" t="s">
        <v>880</v>
      </c>
      <c r="F76" s="1849"/>
      <c r="G76" s="1849"/>
      <c r="H76" s="1850"/>
      <c r="I76" s="890"/>
    </row>
    <row r="77" spans="1:9" s="889" customFormat="1" ht="20.25" customHeight="1">
      <c r="A77" s="1779" t="s">
        <v>352</v>
      </c>
      <c r="B77" s="1818" t="s">
        <v>362</v>
      </c>
      <c r="C77" s="1819"/>
      <c r="D77" s="1819"/>
      <c r="E77" s="1819"/>
      <c r="F77" s="1819"/>
      <c r="G77" s="1819"/>
      <c r="H77" s="1820"/>
      <c r="I77" s="890"/>
    </row>
    <row r="78" spans="1:9" s="889" customFormat="1" ht="20.25" customHeight="1">
      <c r="A78" s="922">
        <v>1</v>
      </c>
      <c r="B78" s="878" t="s">
        <v>363</v>
      </c>
      <c r="C78" s="870" t="s">
        <v>226</v>
      </c>
      <c r="D78" s="1329">
        <f>'Chuong trinh VSMT'!L14</f>
        <v>207014</v>
      </c>
      <c r="E78" s="1330">
        <f>'Chuong trinh VSMT'!M14</f>
        <v>163059</v>
      </c>
      <c r="F78" s="1000">
        <f>E78/D78*100</f>
        <v>78.76713652216758</v>
      </c>
      <c r="G78" s="1302">
        <v>146576</v>
      </c>
      <c r="H78" s="1140">
        <f>E78/G78*100-100</f>
        <v>11.245360768475066</v>
      </c>
      <c r="I78" s="890"/>
    </row>
    <row r="79" spans="1:9" s="889" customFormat="1" ht="20.25" customHeight="1">
      <c r="A79" s="922">
        <v>2</v>
      </c>
      <c r="B79" s="878" t="s">
        <v>364</v>
      </c>
      <c r="C79" s="870" t="s">
        <v>226</v>
      </c>
      <c r="D79" s="1329">
        <f>'Chuong trinh VSMT'!C25</f>
        <v>207014</v>
      </c>
      <c r="E79" s="1330">
        <f>'Chuong trinh VSMT'!D25</f>
        <v>191192</v>
      </c>
      <c r="F79" s="1000">
        <f aca="true" t="shared" si="5" ref="F79:F85">E79/D79*100</f>
        <v>92.35703865439052</v>
      </c>
      <c r="G79" s="1302">
        <v>172164</v>
      </c>
      <c r="H79" s="1140">
        <f aca="true" t="shared" si="6" ref="H79:H85">E79/G79*100-100</f>
        <v>11.052252503426956</v>
      </c>
      <c r="I79" s="890"/>
    </row>
    <row r="80" spans="1:9" s="889" customFormat="1" ht="20.25" customHeight="1">
      <c r="A80" s="922">
        <v>3</v>
      </c>
      <c r="B80" s="878" t="s">
        <v>229</v>
      </c>
      <c r="C80" s="870" t="s">
        <v>226</v>
      </c>
      <c r="D80" s="1329">
        <f>'Chuong trinh VSMT'!F25</f>
        <v>108785</v>
      </c>
      <c r="E80" s="1330">
        <f>'Chuong trinh VSMT'!G25</f>
        <v>77561</v>
      </c>
      <c r="F80" s="1000">
        <f t="shared" si="5"/>
        <v>71.29751344394907</v>
      </c>
      <c r="G80" s="1302">
        <v>70884</v>
      </c>
      <c r="H80" s="1140">
        <f t="shared" si="6"/>
        <v>9.419615145872129</v>
      </c>
      <c r="I80" s="890"/>
    </row>
    <row r="81" spans="1:9" s="889" customFormat="1" ht="20.25" customHeight="1">
      <c r="A81" s="922">
        <v>4</v>
      </c>
      <c r="B81" s="878" t="s">
        <v>365</v>
      </c>
      <c r="C81" s="870" t="s">
        <v>226</v>
      </c>
      <c r="D81" s="1329">
        <f>'Chuong trinh VSMT'!L25</f>
        <v>207014</v>
      </c>
      <c r="E81" s="1330">
        <f>'Chuong trinh VSMT'!M25</f>
        <v>131634</v>
      </c>
      <c r="F81" s="1000">
        <f t="shared" si="5"/>
        <v>63.58700377752229</v>
      </c>
      <c r="G81" s="1302">
        <v>117068</v>
      </c>
      <c r="H81" s="1140">
        <f t="shared" si="6"/>
        <v>12.442341203403146</v>
      </c>
      <c r="I81" s="890"/>
    </row>
    <row r="82" spans="1:9" s="889" customFormat="1" ht="20.25" customHeight="1">
      <c r="A82" s="922">
        <v>5</v>
      </c>
      <c r="B82" s="878" t="s">
        <v>415</v>
      </c>
      <c r="C82" s="870" t="s">
        <v>226</v>
      </c>
      <c r="D82" s="1329">
        <f>'Chuong trinh VSMT'!I25</f>
        <v>207014</v>
      </c>
      <c r="E82" s="1330">
        <f>'Chuong trinh VSMT'!J25</f>
        <v>169463</v>
      </c>
      <c r="F82" s="1000">
        <f t="shared" si="5"/>
        <v>81.86064710599284</v>
      </c>
      <c r="G82" s="1302">
        <v>156322</v>
      </c>
      <c r="H82" s="1140">
        <f t="shared" si="6"/>
        <v>8.406366346387586</v>
      </c>
      <c r="I82" s="890"/>
    </row>
    <row r="83" spans="1:9" s="889" customFormat="1" ht="20.25" customHeight="1">
      <c r="A83" s="922">
        <v>6</v>
      </c>
      <c r="B83" s="878" t="s">
        <v>677</v>
      </c>
      <c r="C83" s="870" t="s">
        <v>358</v>
      </c>
      <c r="D83" s="1329">
        <f>'Chuong trinh VSMT'!C14</f>
        <v>483</v>
      </c>
      <c r="E83" s="1330">
        <f>'Chuong trinh VSMT'!D14</f>
        <v>62</v>
      </c>
      <c r="F83" s="1000">
        <f t="shared" si="5"/>
        <v>12.836438923395447</v>
      </c>
      <c r="G83" s="1331">
        <v>57</v>
      </c>
      <c r="H83" s="1140">
        <f t="shared" si="6"/>
        <v>8.771929824561411</v>
      </c>
      <c r="I83" s="890"/>
    </row>
    <row r="84" spans="1:9" s="889" customFormat="1" ht="20.25" customHeight="1">
      <c r="A84" s="922">
        <v>7</v>
      </c>
      <c r="B84" s="878" t="s">
        <v>666</v>
      </c>
      <c r="C84" s="870"/>
      <c r="D84" s="1329">
        <f>'Chuong trinh VSMT'!F14</f>
        <v>740</v>
      </c>
      <c r="E84" s="1330">
        <f>'Chuong trinh VSMT'!G14</f>
        <v>79</v>
      </c>
      <c r="F84" s="1000">
        <f t="shared" si="5"/>
        <v>10.675675675675675</v>
      </c>
      <c r="G84" s="1331">
        <v>5</v>
      </c>
      <c r="H84" s="1140">
        <f t="shared" si="6"/>
        <v>1480</v>
      </c>
      <c r="I84" s="890"/>
    </row>
    <row r="85" spans="1:9" s="889" customFormat="1" ht="20.25" customHeight="1">
      <c r="A85" s="922">
        <v>8</v>
      </c>
      <c r="B85" s="878" t="s">
        <v>667</v>
      </c>
      <c r="C85" s="870" t="s">
        <v>416</v>
      </c>
      <c r="D85" s="1329">
        <f>'Chuong trinh VSMT'!I14</f>
        <v>22000</v>
      </c>
      <c r="E85" s="1330">
        <f>'Chuong trinh VSMT'!J14</f>
        <v>841</v>
      </c>
      <c r="F85" s="1000">
        <f t="shared" si="5"/>
        <v>3.8227272727272728</v>
      </c>
      <c r="G85" s="1331">
        <v>2322</v>
      </c>
      <c r="H85" s="1140">
        <f t="shared" si="6"/>
        <v>-63.78122308354867</v>
      </c>
      <c r="I85" s="890"/>
    </row>
    <row r="86" spans="1:75" s="889" customFormat="1" ht="20.25" customHeight="1">
      <c r="A86" s="928" t="s">
        <v>900</v>
      </c>
      <c r="B86" s="1842" t="s">
        <v>890</v>
      </c>
      <c r="C86" s="1843"/>
      <c r="D86" s="1843"/>
      <c r="E86" s="1843"/>
      <c r="F86" s="1843"/>
      <c r="G86" s="1843"/>
      <c r="H86" s="1844"/>
      <c r="I86" s="927"/>
      <c r="J86" s="890"/>
      <c r="K86" s="890"/>
      <c r="L86" s="890"/>
      <c r="M86" s="890"/>
      <c r="N86" s="890"/>
      <c r="O86" s="890"/>
      <c r="P86" s="890"/>
      <c r="Q86" s="890"/>
      <c r="R86" s="890"/>
      <c r="S86" s="890"/>
      <c r="T86" s="890"/>
      <c r="U86" s="890"/>
      <c r="V86" s="890"/>
      <c r="W86" s="890"/>
      <c r="X86" s="890"/>
      <c r="Y86" s="890"/>
      <c r="Z86" s="890"/>
      <c r="AA86" s="890"/>
      <c r="AB86" s="890"/>
      <c r="AC86" s="890"/>
      <c r="AD86" s="890"/>
      <c r="AE86" s="890"/>
      <c r="AF86" s="890"/>
      <c r="AG86" s="890"/>
      <c r="AH86" s="890"/>
      <c r="AI86" s="890"/>
      <c r="AJ86" s="890"/>
      <c r="AK86" s="890"/>
      <c r="AL86" s="890"/>
      <c r="AM86" s="890"/>
      <c r="AN86" s="890"/>
      <c r="AO86" s="890"/>
      <c r="AP86" s="890"/>
      <c r="AQ86" s="890"/>
      <c r="AR86" s="890"/>
      <c r="AS86" s="890"/>
      <c r="AT86" s="890"/>
      <c r="AU86" s="890"/>
      <c r="AV86" s="890"/>
      <c r="AW86" s="890"/>
      <c r="AX86" s="890"/>
      <c r="AY86" s="890"/>
      <c r="AZ86" s="890"/>
      <c r="BA86" s="890"/>
      <c r="BB86" s="890"/>
      <c r="BC86" s="890"/>
      <c r="BD86" s="890"/>
      <c r="BE86" s="890"/>
      <c r="BF86" s="890"/>
      <c r="BG86" s="890"/>
      <c r="BH86" s="890"/>
      <c r="BI86" s="890"/>
      <c r="BJ86" s="890"/>
      <c r="BK86" s="890"/>
      <c r="BL86" s="890"/>
      <c r="BM86" s="890"/>
      <c r="BN86" s="890"/>
      <c r="BO86" s="890"/>
      <c r="BP86" s="890"/>
      <c r="BQ86" s="890"/>
      <c r="BR86" s="890"/>
      <c r="BS86" s="890"/>
      <c r="BT86" s="890"/>
      <c r="BU86" s="890"/>
      <c r="BV86" s="890"/>
      <c r="BW86" s="890"/>
    </row>
    <row r="87" spans="1:25" s="889" customFormat="1" ht="21.75" customHeight="1">
      <c r="A87" s="1227">
        <v>1</v>
      </c>
      <c r="B87" s="916" t="s">
        <v>366</v>
      </c>
      <c r="C87" s="1153" t="s">
        <v>358</v>
      </c>
      <c r="D87" s="1332">
        <f>'Chuong trinh ATVSTP'!C31</f>
        <v>2650</v>
      </c>
      <c r="E87" s="1330">
        <f>'Chuong trinh ATVSTP'!D31</f>
        <v>749</v>
      </c>
      <c r="F87" s="1000">
        <f>E87/D87*100</f>
        <v>28.264150943396228</v>
      </c>
      <c r="G87" s="1302">
        <v>558</v>
      </c>
      <c r="H87" s="1140">
        <f>E87/G87*100-100</f>
        <v>34.22939068100359</v>
      </c>
      <c r="I87" s="890"/>
      <c r="J87" s="890"/>
      <c r="K87" s="890"/>
      <c r="L87" s="890"/>
      <c r="M87" s="890"/>
      <c r="N87" s="890"/>
      <c r="O87" s="890"/>
      <c r="P87" s="890"/>
      <c r="Q87" s="890"/>
      <c r="R87" s="890"/>
      <c r="S87" s="890"/>
      <c r="T87" s="890"/>
      <c r="U87" s="890"/>
      <c r="V87" s="890"/>
      <c r="W87" s="890"/>
      <c r="X87" s="890"/>
      <c r="Y87" s="890"/>
    </row>
    <row r="88" spans="1:25" s="889" customFormat="1" ht="21.75" customHeight="1">
      <c r="A88" s="1227">
        <v>2</v>
      </c>
      <c r="B88" s="916" t="s">
        <v>367</v>
      </c>
      <c r="C88" s="1153" t="s">
        <v>360</v>
      </c>
      <c r="D88" s="1332">
        <f>'Chuong trinh ATVSTP'!Q31</f>
        <v>4800</v>
      </c>
      <c r="E88" s="1330">
        <f>'Chuong trinh ATVSTP'!R31</f>
        <v>1241</v>
      </c>
      <c r="F88" s="1000">
        <f>E88/D88*100</f>
        <v>25.854166666666668</v>
      </c>
      <c r="G88" s="1333">
        <v>1314</v>
      </c>
      <c r="H88" s="1140">
        <f>E88/G88*100-100</f>
        <v>-5.555555555555557</v>
      </c>
      <c r="I88" s="890"/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</row>
    <row r="89" spans="1:25" s="889" customFormat="1" ht="21.75" customHeight="1">
      <c r="A89" s="1230">
        <v>3</v>
      </c>
      <c r="B89" s="917" t="s">
        <v>158</v>
      </c>
      <c r="C89" s="1405" t="s">
        <v>355</v>
      </c>
      <c r="D89" s="1332">
        <f>'Chuong trinh ATVSTP'!N31</f>
        <v>2420</v>
      </c>
      <c r="E89" s="1330">
        <f>'Chuong trinh ATVSTP'!O31</f>
        <v>634</v>
      </c>
      <c r="F89" s="1000">
        <f>E89/D89*100</f>
        <v>26.198347107438018</v>
      </c>
      <c r="G89" s="1302">
        <v>503</v>
      </c>
      <c r="H89" s="1140">
        <f>E89/G89*100-100</f>
        <v>26.043737574552694</v>
      </c>
      <c r="I89" s="890"/>
      <c r="J89" s="890"/>
      <c r="K89" s="890"/>
      <c r="L89" s="890"/>
      <c r="M89" s="890"/>
      <c r="N89" s="890"/>
      <c r="O89" s="890"/>
      <c r="P89" s="890"/>
      <c r="Q89" s="890"/>
      <c r="R89" s="890"/>
      <c r="S89" s="890"/>
      <c r="T89" s="890"/>
      <c r="U89" s="890"/>
      <c r="V89" s="890"/>
      <c r="W89" s="890"/>
      <c r="X89" s="890"/>
      <c r="Y89" s="890"/>
    </row>
    <row r="90" spans="1:25" s="889" customFormat="1" ht="21.75" customHeight="1">
      <c r="A90" s="1227">
        <v>4</v>
      </c>
      <c r="B90" s="916" t="s">
        <v>368</v>
      </c>
      <c r="C90" s="1225" t="s">
        <v>355</v>
      </c>
      <c r="D90" s="1332"/>
      <c r="E90" s="1330">
        <f>'Chuong trinh ATVSTP'!T31</f>
        <v>61</v>
      </c>
      <c r="F90" s="1000"/>
      <c r="G90" s="1334">
        <v>61</v>
      </c>
      <c r="H90" s="1140">
        <f>E90/G90*100-100</f>
        <v>0</v>
      </c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</row>
    <row r="91" spans="1:25" s="889" customFormat="1" ht="21.75" customHeight="1">
      <c r="A91" s="1230">
        <v>5</v>
      </c>
      <c r="B91" s="916" t="s">
        <v>353</v>
      </c>
      <c r="C91" s="1153" t="s">
        <v>369</v>
      </c>
      <c r="D91" s="1335" t="s">
        <v>814</v>
      </c>
      <c r="E91" s="1336">
        <v>0</v>
      </c>
      <c r="F91" s="1336">
        <v>0</v>
      </c>
      <c r="G91" s="1336">
        <v>0</v>
      </c>
      <c r="H91" s="1336">
        <v>0</v>
      </c>
      <c r="I91" s="890"/>
      <c r="J91" s="890"/>
      <c r="K91" s="890"/>
      <c r="L91" s="890"/>
      <c r="M91" s="890"/>
      <c r="N91" s="890"/>
      <c r="O91" s="890"/>
      <c r="P91" s="890"/>
      <c r="Q91" s="890"/>
      <c r="R91" s="890"/>
      <c r="S91" s="890"/>
      <c r="T91" s="890"/>
      <c r="U91" s="890"/>
      <c r="V91" s="890"/>
      <c r="W91" s="890"/>
      <c r="X91" s="890"/>
      <c r="Y91" s="890"/>
    </row>
    <row r="92" spans="1:25" s="889" customFormat="1" ht="21.75" customHeight="1">
      <c r="A92" s="1227">
        <v>6</v>
      </c>
      <c r="B92" s="916" t="s">
        <v>479</v>
      </c>
      <c r="C92" s="1225" t="s">
        <v>355</v>
      </c>
      <c r="D92" s="1332">
        <f>'Chuong trinh ATVSTP'!K31</f>
        <v>119</v>
      </c>
      <c r="E92" s="1330">
        <f>'Chuong trinh ATVSTP'!L31</f>
        <v>19</v>
      </c>
      <c r="F92" s="1000">
        <f>E92/D92*100</f>
        <v>15.966386554621847</v>
      </c>
      <c r="G92" s="1334">
        <v>18</v>
      </c>
      <c r="H92" s="1396">
        <f>E92/G92*100-100</f>
        <v>5.555555555555557</v>
      </c>
      <c r="I92" s="890"/>
      <c r="J92" s="1337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  <c r="V92" s="890"/>
      <c r="W92" s="890"/>
      <c r="X92" s="890"/>
      <c r="Y92" s="890"/>
    </row>
    <row r="93" spans="1:25" s="889" customFormat="1" ht="21.75" customHeight="1">
      <c r="A93" s="1227">
        <v>7</v>
      </c>
      <c r="B93" s="917" t="s">
        <v>370</v>
      </c>
      <c r="C93" s="1155" t="s">
        <v>595</v>
      </c>
      <c r="D93" s="1332">
        <f>'Chuong trinh ATVSTP'!F31</f>
        <v>10</v>
      </c>
      <c r="E93" s="1330">
        <f>'Chuong trinh ATVSTP'!G31</f>
        <v>1</v>
      </c>
      <c r="F93" s="1000">
        <f>E93/D93*100</f>
        <v>10</v>
      </c>
      <c r="G93" s="1330">
        <v>1</v>
      </c>
      <c r="H93" s="1396">
        <f>E93/G93*100-100</f>
        <v>0</v>
      </c>
      <c r="I93" s="890"/>
      <c r="J93" s="890"/>
      <c r="K93" s="890"/>
      <c r="L93" s="890"/>
      <c r="M93" s="890"/>
      <c r="N93" s="890"/>
      <c r="O93" s="890"/>
      <c r="P93" s="890"/>
      <c r="Q93" s="890"/>
      <c r="R93" s="890"/>
      <c r="S93" s="890"/>
      <c r="T93" s="890"/>
      <c r="U93" s="890"/>
      <c r="V93" s="890"/>
      <c r="W93" s="890"/>
      <c r="X93" s="890"/>
      <c r="Y93" s="890"/>
    </row>
    <row r="94" spans="1:25" s="889" customFormat="1" ht="21.75" customHeight="1">
      <c r="A94" s="1227"/>
      <c r="B94" s="875" t="s">
        <v>891</v>
      </c>
      <c r="C94" s="1155" t="s">
        <v>309</v>
      </c>
      <c r="D94" s="1332"/>
      <c r="E94" s="1338">
        <f>'Chuong trinh ATVSTP'!I31</f>
        <v>2</v>
      </c>
      <c r="F94" s="962"/>
      <c r="G94" s="1339">
        <v>7</v>
      </c>
      <c r="H94" s="1396">
        <f>E94/G94*100-100</f>
        <v>-71.42857142857143</v>
      </c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</row>
    <row r="95" spans="1:25" s="889" customFormat="1" ht="21.75" customHeight="1">
      <c r="A95" s="1230"/>
      <c r="B95" s="1025" t="s">
        <v>892</v>
      </c>
      <c r="C95" s="1155" t="s">
        <v>309</v>
      </c>
      <c r="D95" s="1340"/>
      <c r="E95" s="1338">
        <f>'Chuong trinh ATVSTP'!J31</f>
        <v>1</v>
      </c>
      <c r="F95" s="1026"/>
      <c r="G95" s="1336">
        <v>0</v>
      </c>
      <c r="H95" s="1396"/>
      <c r="I95" s="890"/>
      <c r="J95" s="890"/>
      <c r="K95" s="890"/>
      <c r="L95" s="890"/>
      <c r="M95" s="890"/>
      <c r="N95" s="890"/>
      <c r="O95" s="890"/>
      <c r="P95" s="890"/>
      <c r="Q95" s="890"/>
      <c r="R95" s="890"/>
      <c r="S95" s="890"/>
      <c r="T95" s="890"/>
      <c r="U95" s="890"/>
      <c r="V95" s="890"/>
      <c r="W95" s="890"/>
      <c r="X95" s="890"/>
      <c r="Y95" s="890"/>
    </row>
    <row r="96" spans="1:9" s="889" customFormat="1" ht="20.25" customHeight="1">
      <c r="A96" s="928" t="s">
        <v>356</v>
      </c>
      <c r="B96" s="1818" t="s">
        <v>371</v>
      </c>
      <c r="C96" s="1819"/>
      <c r="D96" s="1819"/>
      <c r="E96" s="1819"/>
      <c r="F96" s="1819"/>
      <c r="G96" s="1819"/>
      <c r="H96" s="1820"/>
      <c r="I96" s="890"/>
    </row>
    <row r="97" spans="1:9" s="889" customFormat="1" ht="20.25" customHeight="1">
      <c r="A97" s="1227">
        <v>1</v>
      </c>
      <c r="B97" s="878" t="s">
        <v>326</v>
      </c>
      <c r="C97" s="1013" t="s">
        <v>744</v>
      </c>
      <c r="D97" s="1153">
        <f>'[1]TH 2T'!D159</f>
        <v>45</v>
      </c>
      <c r="E97" s="1341">
        <v>45</v>
      </c>
      <c r="F97" s="1035">
        <f>E97/D97*100</f>
        <v>100</v>
      </c>
      <c r="G97" s="1342">
        <v>45</v>
      </c>
      <c r="H97" s="1120">
        <f aca="true" t="shared" si="7" ref="H97:H120">E97/G97*100-100</f>
        <v>0</v>
      </c>
      <c r="I97" s="1343"/>
    </row>
    <row r="98" spans="1:9" s="889" customFormat="1" ht="20.25" customHeight="1">
      <c r="A98" s="1227">
        <v>2</v>
      </c>
      <c r="B98" s="878" t="s">
        <v>459</v>
      </c>
      <c r="C98" s="1013" t="s">
        <v>309</v>
      </c>
      <c r="D98" s="1153"/>
      <c r="E98" s="1344">
        <f>E99+E100</f>
        <v>23</v>
      </c>
      <c r="F98" s="1035"/>
      <c r="G98" s="1342">
        <f>G99+G100</f>
        <v>10</v>
      </c>
      <c r="H98" s="1120">
        <f t="shared" si="7"/>
        <v>129.99999999999997</v>
      </c>
      <c r="I98" s="1343"/>
    </row>
    <row r="99" spans="1:9" s="889" customFormat="1" ht="20.25" customHeight="1">
      <c r="A99" s="1227"/>
      <c r="B99" s="875" t="s">
        <v>447</v>
      </c>
      <c r="C99" s="925"/>
      <c r="D99" s="1153"/>
      <c r="E99" s="1345">
        <v>23</v>
      </c>
      <c r="F99" s="1035"/>
      <c r="G99" s="1346">
        <v>10</v>
      </c>
      <c r="H99" s="1120">
        <f t="shared" si="7"/>
        <v>129.99999999999997</v>
      </c>
      <c r="I99" s="1343"/>
    </row>
    <row r="100" spans="1:9" s="889" customFormat="1" ht="20.25" customHeight="1">
      <c r="A100" s="1227"/>
      <c r="B100" s="875" t="s">
        <v>448</v>
      </c>
      <c r="C100" s="925"/>
      <c r="D100" s="1153"/>
      <c r="E100" s="1347">
        <v>0</v>
      </c>
      <c r="F100" s="1038"/>
      <c r="G100" s="1347">
        <v>0</v>
      </c>
      <c r="H100" s="1120"/>
      <c r="I100" s="1343"/>
    </row>
    <row r="101" spans="1:31" s="889" customFormat="1" ht="20.25" customHeight="1">
      <c r="A101" s="1227">
        <v>3</v>
      </c>
      <c r="B101" s="878" t="s">
        <v>372</v>
      </c>
      <c r="C101" s="922" t="s">
        <v>358</v>
      </c>
      <c r="D101" s="1036">
        <v>0</v>
      </c>
      <c r="E101" s="1036">
        <v>0</v>
      </c>
      <c r="F101" s="1038">
        <v>0</v>
      </c>
      <c r="G101" s="1302">
        <v>57</v>
      </c>
      <c r="H101" s="1120">
        <f>E101/G101*100-100</f>
        <v>-100</v>
      </c>
      <c r="I101" s="1343"/>
      <c r="AE101" s="1031"/>
    </row>
    <row r="102" spans="1:9" s="889" customFormat="1" ht="20.25" customHeight="1">
      <c r="A102" s="1227">
        <v>4</v>
      </c>
      <c r="B102" s="878" t="s">
        <v>535</v>
      </c>
      <c r="C102" s="922" t="s">
        <v>358</v>
      </c>
      <c r="D102" s="1036">
        <v>3500</v>
      </c>
      <c r="E102" s="1330">
        <v>2032</v>
      </c>
      <c r="F102" s="1035">
        <f>E102/D102*100</f>
        <v>58.05714285714285</v>
      </c>
      <c r="G102" s="1302">
        <v>2386</v>
      </c>
      <c r="H102" s="1120">
        <f t="shared" si="7"/>
        <v>-14.836546521374686</v>
      </c>
      <c r="I102" s="1343"/>
    </row>
    <row r="103" spans="1:9" s="889" customFormat="1" ht="20.25" customHeight="1">
      <c r="A103" s="1227"/>
      <c r="B103" s="878" t="s">
        <v>878</v>
      </c>
      <c r="C103" s="922" t="s">
        <v>306</v>
      </c>
      <c r="D103" s="1036"/>
      <c r="E103" s="1330">
        <v>7</v>
      </c>
      <c r="F103" s="1035"/>
      <c r="G103" s="1302"/>
      <c r="H103" s="1120"/>
      <c r="I103" s="1343"/>
    </row>
    <row r="104" spans="1:9" s="889" customFormat="1" ht="20.25" customHeight="1">
      <c r="A104" s="1227">
        <v>5</v>
      </c>
      <c r="B104" s="878" t="s">
        <v>373</v>
      </c>
      <c r="C104" s="922" t="s">
        <v>358</v>
      </c>
      <c r="D104" s="1036">
        <v>2000</v>
      </c>
      <c r="E104" s="1330">
        <v>601</v>
      </c>
      <c r="F104" s="1035">
        <f>E104/D104*100</f>
        <v>30.049999999999997</v>
      </c>
      <c r="G104" s="1302">
        <v>897</v>
      </c>
      <c r="H104" s="1120">
        <f t="shared" si="7"/>
        <v>-32.998885172798225</v>
      </c>
      <c r="I104" s="1343"/>
    </row>
    <row r="105" spans="1:9" s="889" customFormat="1" ht="20.25" customHeight="1">
      <c r="A105" s="1227">
        <v>6</v>
      </c>
      <c r="B105" s="878" t="s">
        <v>374</v>
      </c>
      <c r="C105" s="1153" t="s">
        <v>309</v>
      </c>
      <c r="D105" s="1153"/>
      <c r="E105" s="1036">
        <v>0</v>
      </c>
      <c r="F105" s="1036">
        <v>0</v>
      </c>
      <c r="G105" s="1036">
        <v>0</v>
      </c>
      <c r="H105" s="1036">
        <v>0</v>
      </c>
      <c r="I105" s="1343"/>
    </row>
    <row r="106" spans="1:9" s="889" customFormat="1" ht="20.25" customHeight="1">
      <c r="A106" s="1227">
        <v>7</v>
      </c>
      <c r="B106" s="878" t="s">
        <v>920</v>
      </c>
      <c r="C106" s="1153" t="s">
        <v>309</v>
      </c>
      <c r="D106" s="1153"/>
      <c r="E106" s="1341">
        <v>19</v>
      </c>
      <c r="F106" s="1034"/>
      <c r="G106" s="1036">
        <v>0</v>
      </c>
      <c r="H106" s="1036">
        <v>0</v>
      </c>
      <c r="I106" s="1343"/>
    </row>
    <row r="107" spans="1:9" s="889" customFormat="1" ht="20.25" customHeight="1">
      <c r="A107" s="1227">
        <v>8</v>
      </c>
      <c r="B107" s="878" t="s">
        <v>375</v>
      </c>
      <c r="C107" s="1153" t="s">
        <v>309</v>
      </c>
      <c r="D107" s="1153"/>
      <c r="E107" s="1341">
        <v>869</v>
      </c>
      <c r="F107" s="1034"/>
      <c r="G107" s="1331">
        <v>796</v>
      </c>
      <c r="H107" s="1120">
        <f t="shared" si="7"/>
        <v>9.170854271356774</v>
      </c>
      <c r="I107" s="1343"/>
    </row>
    <row r="108" spans="1:9" s="889" customFormat="1" ht="20.25" customHeight="1">
      <c r="A108" s="1227">
        <v>9</v>
      </c>
      <c r="B108" s="878" t="s">
        <v>454</v>
      </c>
      <c r="C108" s="1153" t="s">
        <v>309</v>
      </c>
      <c r="D108" s="1036"/>
      <c r="E108" s="1348">
        <v>2502</v>
      </c>
      <c r="F108" s="1036"/>
      <c r="G108" s="1329">
        <v>2450</v>
      </c>
      <c r="H108" s="1120">
        <f t="shared" si="7"/>
        <v>2.1224489795918373</v>
      </c>
      <c r="I108" s="1349"/>
    </row>
    <row r="109" spans="1:9" s="889" customFormat="1" ht="20.25" customHeight="1">
      <c r="A109" s="1228">
        <v>10</v>
      </c>
      <c r="B109" s="1406" t="s">
        <v>453</v>
      </c>
      <c r="C109" s="1154" t="s">
        <v>309</v>
      </c>
      <c r="D109" s="1154"/>
      <c r="E109" s="1350">
        <v>863</v>
      </c>
      <c r="F109" s="1154"/>
      <c r="G109" s="1351">
        <v>841</v>
      </c>
      <c r="H109" s="1144">
        <f t="shared" si="7"/>
        <v>2.6159334126040505</v>
      </c>
      <c r="I109" s="1349"/>
    </row>
    <row r="110" spans="1:9" s="889" customFormat="1" ht="22.5" customHeight="1">
      <c r="A110" s="1778" t="s">
        <v>357</v>
      </c>
      <c r="B110" s="1836" t="s">
        <v>893</v>
      </c>
      <c r="C110" s="1837"/>
      <c r="D110" s="1837"/>
      <c r="E110" s="1837"/>
      <c r="F110" s="1837"/>
      <c r="G110" s="1837"/>
      <c r="H110" s="1838"/>
      <c r="I110" s="1349"/>
    </row>
    <row r="111" spans="1:11" s="889" customFormat="1" ht="22.5" customHeight="1">
      <c r="A111" s="922">
        <v>1</v>
      </c>
      <c r="B111" s="881" t="s">
        <v>376</v>
      </c>
      <c r="C111" s="930" t="s">
        <v>923</v>
      </c>
      <c r="D111" s="922">
        <v>0.2</v>
      </c>
      <c r="E111" s="1830" t="s">
        <v>880</v>
      </c>
      <c r="F111" s="1831"/>
      <c r="G111" s="1832"/>
      <c r="H111" s="1120"/>
      <c r="I111" s="1349"/>
      <c r="K111" s="889" t="s">
        <v>657</v>
      </c>
    </row>
    <row r="112" spans="1:9" s="889" customFormat="1" ht="22.5" customHeight="1">
      <c r="A112" s="922">
        <v>2</v>
      </c>
      <c r="B112" s="885" t="s">
        <v>377</v>
      </c>
      <c r="C112" s="879" t="s">
        <v>0</v>
      </c>
      <c r="D112" s="1000">
        <v>77</v>
      </c>
      <c r="E112" s="1833"/>
      <c r="F112" s="1834"/>
      <c r="G112" s="1835"/>
      <c r="H112" s="1120"/>
      <c r="I112" s="1349"/>
    </row>
    <row r="113" spans="1:9" s="333" customFormat="1" ht="22.5" customHeight="1">
      <c r="A113" s="1779">
        <v>3</v>
      </c>
      <c r="B113" s="1074" t="s">
        <v>879</v>
      </c>
      <c r="C113" s="882"/>
      <c r="D113" s="1352">
        <f>SUM(D114:D121)</f>
        <v>44420</v>
      </c>
      <c r="E113" s="1352">
        <f>E114+E117+E118+E119+E120+E121</f>
        <v>4224</v>
      </c>
      <c r="F113" s="1137">
        <f>E113/D113*100</f>
        <v>9.509230076542098</v>
      </c>
      <c r="G113" s="1353">
        <f>G114+G117+G118+G119+G120+G121</f>
        <v>3593</v>
      </c>
      <c r="H113" s="1120">
        <f t="shared" si="7"/>
        <v>17.56192596715836</v>
      </c>
      <c r="I113" s="1354"/>
    </row>
    <row r="114" spans="1:9" s="889" customFormat="1" ht="21" customHeight="1">
      <c r="A114" s="922"/>
      <c r="B114" s="1355" t="s">
        <v>804</v>
      </c>
      <c r="C114" s="879"/>
      <c r="D114" s="1356"/>
      <c r="E114" s="1356">
        <f>E115+E116</f>
        <v>7</v>
      </c>
      <c r="F114" s="1121"/>
      <c r="G114" s="1357">
        <f>G115+G116</f>
        <v>7</v>
      </c>
      <c r="H114" s="1120">
        <f t="shared" si="7"/>
        <v>0</v>
      </c>
      <c r="I114" s="1349"/>
    </row>
    <row r="115" spans="1:9" s="889" customFormat="1" ht="21" customHeight="1">
      <c r="A115" s="922"/>
      <c r="B115" s="1358" t="s">
        <v>805</v>
      </c>
      <c r="C115" s="1075"/>
      <c r="D115" s="1138"/>
      <c r="E115" s="1138">
        <v>7</v>
      </c>
      <c r="F115" s="1139"/>
      <c r="G115" s="1359">
        <v>3</v>
      </c>
      <c r="H115" s="1120">
        <f t="shared" si="7"/>
        <v>133.33333333333334</v>
      </c>
      <c r="I115" s="1349"/>
    </row>
    <row r="116" spans="1:9" s="889" customFormat="1" ht="21" customHeight="1">
      <c r="A116" s="922"/>
      <c r="B116" s="1358" t="s">
        <v>806</v>
      </c>
      <c r="C116" s="1075"/>
      <c r="D116" s="1138"/>
      <c r="E116" s="1138">
        <v>0</v>
      </c>
      <c r="F116" s="1138"/>
      <c r="G116" s="1359">
        <v>4</v>
      </c>
      <c r="H116" s="1138">
        <v>0</v>
      </c>
      <c r="I116" s="1349"/>
    </row>
    <row r="117" spans="1:9" s="889" customFormat="1" ht="21" customHeight="1">
      <c r="A117" s="922"/>
      <c r="B117" s="1355" t="s">
        <v>807</v>
      </c>
      <c r="C117" s="879"/>
      <c r="D117" s="1356">
        <v>12167</v>
      </c>
      <c r="E117" s="1315">
        <v>719</v>
      </c>
      <c r="F117" s="1140">
        <f>E117/D117*100</f>
        <v>5.909427138982493</v>
      </c>
      <c r="G117" s="1357">
        <v>890</v>
      </c>
      <c r="H117" s="1120">
        <f t="shared" si="7"/>
        <v>-19.213483146067418</v>
      </c>
      <c r="I117" s="1349"/>
    </row>
    <row r="118" spans="1:9" s="889" customFormat="1" ht="21" customHeight="1">
      <c r="A118" s="922"/>
      <c r="B118" s="1355" t="s">
        <v>808</v>
      </c>
      <c r="C118" s="879"/>
      <c r="D118" s="1356">
        <v>13034</v>
      </c>
      <c r="E118" s="1315">
        <v>1273</v>
      </c>
      <c r="F118" s="1140">
        <f>E118/D118*100</f>
        <v>9.7667638483965</v>
      </c>
      <c r="G118" s="1357">
        <v>1191</v>
      </c>
      <c r="H118" s="1120">
        <f t="shared" si="7"/>
        <v>6.884970612930317</v>
      </c>
      <c r="I118" s="1349"/>
    </row>
    <row r="119" spans="1:9" s="889" customFormat="1" ht="21" customHeight="1">
      <c r="A119" s="922"/>
      <c r="B119" s="1355" t="s">
        <v>809</v>
      </c>
      <c r="C119" s="879"/>
      <c r="D119" s="1356">
        <v>13763</v>
      </c>
      <c r="E119" s="1315">
        <v>1624</v>
      </c>
      <c r="F119" s="1140">
        <f>E119/D119*100</f>
        <v>11.799752960837028</v>
      </c>
      <c r="G119" s="1357">
        <v>1126</v>
      </c>
      <c r="H119" s="1120">
        <f t="shared" si="7"/>
        <v>44.22735346358792</v>
      </c>
      <c r="I119" s="1349"/>
    </row>
    <row r="120" spans="1:9" s="889" customFormat="1" ht="21" customHeight="1">
      <c r="A120" s="922"/>
      <c r="B120" s="1355" t="s">
        <v>811</v>
      </c>
      <c r="C120" s="879"/>
      <c r="D120" s="1356">
        <v>5136</v>
      </c>
      <c r="E120" s="1315">
        <v>593</v>
      </c>
      <c r="F120" s="1140">
        <f>E120/D120*100</f>
        <v>11.54595015576324</v>
      </c>
      <c r="G120" s="1357">
        <v>379</v>
      </c>
      <c r="H120" s="1120">
        <f t="shared" si="7"/>
        <v>56.46437994722956</v>
      </c>
      <c r="I120" s="1349"/>
    </row>
    <row r="121" spans="1:9" s="889" customFormat="1" ht="21" customHeight="1">
      <c r="A121" s="922"/>
      <c r="B121" s="1355" t="s">
        <v>810</v>
      </c>
      <c r="C121" s="879"/>
      <c r="D121" s="1356">
        <v>320</v>
      </c>
      <c r="E121" s="1302">
        <v>8</v>
      </c>
      <c r="F121" s="1140">
        <f>E121/D121*100</f>
        <v>2.5</v>
      </c>
      <c r="G121" s="913">
        <v>0</v>
      </c>
      <c r="H121" s="913">
        <v>0</v>
      </c>
      <c r="I121" s="1349"/>
    </row>
    <row r="122" spans="1:9" s="889" customFormat="1" ht="21" customHeight="1">
      <c r="A122" s="1783"/>
      <c r="B122" s="885" t="s">
        <v>815</v>
      </c>
      <c r="C122" s="879" t="s">
        <v>306</v>
      </c>
      <c r="D122" s="922"/>
      <c r="E122" s="913">
        <v>0</v>
      </c>
      <c r="F122" s="913">
        <v>0</v>
      </c>
      <c r="G122" s="913">
        <v>0</v>
      </c>
      <c r="H122" s="913">
        <v>0</v>
      </c>
      <c r="I122" s="1349"/>
    </row>
    <row r="123" spans="1:9" s="889" customFormat="1" ht="22.5" customHeight="1">
      <c r="A123" s="928" t="s">
        <v>359</v>
      </c>
      <c r="B123" s="1839" t="s">
        <v>894</v>
      </c>
      <c r="C123" s="1840"/>
      <c r="D123" s="1840"/>
      <c r="E123" s="1840"/>
      <c r="F123" s="1840"/>
      <c r="G123" s="1840"/>
      <c r="H123" s="1841"/>
      <c r="I123" s="1349"/>
    </row>
    <row r="124" spans="1:9" s="889" customFormat="1" ht="21.75" customHeight="1">
      <c r="A124" s="1227"/>
      <c r="B124" s="881" t="s">
        <v>379</v>
      </c>
      <c r="C124" s="870"/>
      <c r="D124" s="1360">
        <f>SUM(D125:D130)</f>
        <v>840</v>
      </c>
      <c r="E124" s="1141">
        <f>SUM(E125:E130)</f>
        <v>336</v>
      </c>
      <c r="F124" s="1027">
        <f>E124/D124*100</f>
        <v>40</v>
      </c>
      <c r="G124" s="1361">
        <f>SUM(G125:G130)</f>
        <v>175</v>
      </c>
      <c r="H124" s="1140">
        <f>E124/G124*100-100</f>
        <v>92</v>
      </c>
      <c r="I124" s="1349"/>
    </row>
    <row r="125" spans="1:9" s="889" customFormat="1" ht="21.75" customHeight="1">
      <c r="A125" s="1227">
        <v>1</v>
      </c>
      <c r="B125" s="881" t="s">
        <v>401</v>
      </c>
      <c r="C125" s="1407" t="s">
        <v>309</v>
      </c>
      <c r="D125" s="1001">
        <v>155</v>
      </c>
      <c r="E125" s="1001">
        <v>103</v>
      </c>
      <c r="F125" s="1027">
        <f aca="true" t="shared" si="8" ref="F125:F130">E125/D125*100</f>
        <v>66.45161290322581</v>
      </c>
      <c r="G125" s="1034">
        <v>25</v>
      </c>
      <c r="H125" s="1140">
        <f>E125/G125*100-100</f>
        <v>312</v>
      </c>
      <c r="I125" s="1349"/>
    </row>
    <row r="126" spans="1:9" s="889" customFormat="1" ht="21.75" customHeight="1">
      <c r="A126" s="1227">
        <v>2</v>
      </c>
      <c r="B126" s="881" t="s">
        <v>480</v>
      </c>
      <c r="C126" s="1407" t="s">
        <v>309</v>
      </c>
      <c r="D126" s="1001">
        <v>5</v>
      </c>
      <c r="E126" s="913">
        <v>0</v>
      </c>
      <c r="F126" s="913">
        <v>0</v>
      </c>
      <c r="G126" s="913">
        <v>0</v>
      </c>
      <c r="H126" s="913">
        <v>0</v>
      </c>
      <c r="I126" s="1349"/>
    </row>
    <row r="127" spans="1:9" s="889" customFormat="1" ht="21.75" customHeight="1">
      <c r="A127" s="1227">
        <v>3</v>
      </c>
      <c r="B127" s="881" t="s">
        <v>439</v>
      </c>
      <c r="C127" s="1407" t="s">
        <v>309</v>
      </c>
      <c r="D127" s="1001">
        <v>600</v>
      </c>
      <c r="E127" s="1001">
        <v>203</v>
      </c>
      <c r="F127" s="1027">
        <f t="shared" si="8"/>
        <v>33.83333333333333</v>
      </c>
      <c r="G127" s="1034">
        <v>110</v>
      </c>
      <c r="H127" s="1140">
        <f>E127/G127*100-100</f>
        <v>84.54545454545453</v>
      </c>
      <c r="I127" s="1349"/>
    </row>
    <row r="128" spans="1:9" s="889" customFormat="1" ht="21.75" customHeight="1">
      <c r="A128" s="1227">
        <v>4</v>
      </c>
      <c r="B128" s="881" t="s">
        <v>898</v>
      </c>
      <c r="C128" s="1407" t="s">
        <v>309</v>
      </c>
      <c r="D128" s="1001">
        <v>25</v>
      </c>
      <c r="E128" s="1001">
        <v>16</v>
      </c>
      <c r="F128" s="1027">
        <f t="shared" si="8"/>
        <v>64</v>
      </c>
      <c r="G128" s="1034">
        <v>12</v>
      </c>
      <c r="H128" s="1140">
        <f>E128/G128*100-100</f>
        <v>33.333333333333314</v>
      </c>
      <c r="I128" s="1349"/>
    </row>
    <row r="129" spans="1:9" s="889" customFormat="1" ht="21.75" customHeight="1">
      <c r="A129" s="1227">
        <v>5</v>
      </c>
      <c r="B129" s="881" t="s">
        <v>899</v>
      </c>
      <c r="C129" s="1407" t="s">
        <v>309</v>
      </c>
      <c r="D129" s="1001">
        <v>45</v>
      </c>
      <c r="E129" s="1001">
        <v>13</v>
      </c>
      <c r="F129" s="1027">
        <f t="shared" si="8"/>
        <v>28.888888888888886</v>
      </c>
      <c r="G129" s="1034">
        <v>20</v>
      </c>
      <c r="H129" s="1140">
        <f>E129/G129*100-100</f>
        <v>-35</v>
      </c>
      <c r="I129" s="1349"/>
    </row>
    <row r="130" spans="1:9" s="889" customFormat="1" ht="21.75" customHeight="1">
      <c r="A130" s="1228">
        <v>6</v>
      </c>
      <c r="B130" s="1028" t="s">
        <v>402</v>
      </c>
      <c r="C130" s="1408" t="s">
        <v>309</v>
      </c>
      <c r="D130" s="1362">
        <v>10</v>
      </c>
      <c r="E130" s="1363">
        <v>1</v>
      </c>
      <c r="F130" s="1029">
        <f t="shared" si="8"/>
        <v>10</v>
      </c>
      <c r="G130" s="1362">
        <v>8</v>
      </c>
      <c r="H130" s="1143">
        <f>E130/G130*100-100</f>
        <v>-87.5</v>
      </c>
      <c r="I130" s="1349"/>
    </row>
    <row r="131" spans="1:9" s="889" customFormat="1" ht="31.5" customHeight="1">
      <c r="A131" s="1234" t="s">
        <v>182</v>
      </c>
      <c r="B131" s="1409" t="s">
        <v>417</v>
      </c>
      <c r="C131" s="1827" t="s">
        <v>897</v>
      </c>
      <c r="D131" s="1828"/>
      <c r="E131" s="1828"/>
      <c r="F131" s="1828"/>
      <c r="G131" s="1828"/>
      <c r="H131" s="1829"/>
      <c r="I131" s="1349"/>
    </row>
    <row r="132" spans="1:9" s="889" customFormat="1" ht="24" customHeight="1">
      <c r="A132" s="1816">
        <v>1</v>
      </c>
      <c r="B132" s="1217" t="s">
        <v>907</v>
      </c>
      <c r="C132" s="1218"/>
      <c r="D132" s="1147">
        <f>SUM(D133:D136)</f>
        <v>3195</v>
      </c>
      <c r="E132" s="1147">
        <f>SUM(E133:E136)</f>
        <v>3195</v>
      </c>
      <c r="F132" s="1219">
        <f aca="true" t="shared" si="9" ref="F132:F145">E132/D132*100</f>
        <v>100</v>
      </c>
      <c r="G132" s="1364">
        <f>SUM(G133:G136)</f>
        <v>3125</v>
      </c>
      <c r="H132" s="1104">
        <f>E132/G132*100-100</f>
        <v>2.239999999999995</v>
      </c>
      <c r="I132" s="1349"/>
    </row>
    <row r="133" spans="1:9" s="889" customFormat="1" ht="24.75" customHeight="1">
      <c r="A133" s="1813"/>
      <c r="B133" s="916" t="s">
        <v>596</v>
      </c>
      <c r="C133" s="1014"/>
      <c r="D133" s="1300">
        <v>1250</v>
      </c>
      <c r="E133" s="1347">
        <v>1250</v>
      </c>
      <c r="F133" s="1010">
        <f t="shared" si="9"/>
        <v>100</v>
      </c>
      <c r="G133" s="913">
        <v>1250</v>
      </c>
      <c r="H133" s="1140">
        <f>E133/G133*100-100</f>
        <v>0</v>
      </c>
      <c r="I133" s="1349"/>
    </row>
    <row r="134" spans="1:10" s="889" customFormat="1" ht="24.75" customHeight="1">
      <c r="A134" s="1813"/>
      <c r="B134" s="277" t="s">
        <v>760</v>
      </c>
      <c r="C134" s="1015"/>
      <c r="D134" s="1300">
        <v>1100</v>
      </c>
      <c r="E134" s="1347">
        <v>1100</v>
      </c>
      <c r="F134" s="1010">
        <f t="shared" si="9"/>
        <v>100</v>
      </c>
      <c r="G134" s="913">
        <v>1030</v>
      </c>
      <c r="H134" s="1140">
        <f>E134/G134*100-100</f>
        <v>6.796116504854368</v>
      </c>
      <c r="I134" s="1349"/>
      <c r="J134" s="904"/>
    </row>
    <row r="135" spans="1:9" s="889" customFormat="1" ht="24.75" customHeight="1">
      <c r="A135" s="1813"/>
      <c r="B135" s="277" t="s">
        <v>597</v>
      </c>
      <c r="C135" s="1001"/>
      <c r="D135" s="1300">
        <v>190</v>
      </c>
      <c r="E135" s="1347">
        <f>D135</f>
        <v>190</v>
      </c>
      <c r="F135" s="1010">
        <f t="shared" si="9"/>
        <v>100</v>
      </c>
      <c r="G135" s="913">
        <v>190</v>
      </c>
      <c r="H135" s="1140">
        <f>E135/G135*100-100</f>
        <v>0</v>
      </c>
      <c r="I135" s="1349"/>
    </row>
    <row r="136" spans="1:10" s="889" customFormat="1" ht="24.75" customHeight="1">
      <c r="A136" s="1813"/>
      <c r="B136" s="916" t="s">
        <v>598</v>
      </c>
      <c r="C136" s="1153"/>
      <c r="D136" s="1300">
        <v>655</v>
      </c>
      <c r="E136" s="1347">
        <v>655</v>
      </c>
      <c r="F136" s="1010">
        <f t="shared" si="9"/>
        <v>100</v>
      </c>
      <c r="G136" s="913">
        <v>655</v>
      </c>
      <c r="H136" s="1140">
        <f>E136/G136*100-100</f>
        <v>0</v>
      </c>
      <c r="I136" s="1085"/>
      <c r="J136" s="890"/>
    </row>
    <row r="137" spans="1:33" s="889" customFormat="1" ht="24.75" customHeight="1">
      <c r="A137" s="1813">
        <v>2</v>
      </c>
      <c r="B137" s="931" t="s">
        <v>906</v>
      </c>
      <c r="C137" s="1012" t="s">
        <v>755</v>
      </c>
      <c r="D137" s="1786">
        <f>SUM(D138:D141)</f>
        <v>1454000</v>
      </c>
      <c r="E137" s="1084">
        <f>SUM(E138:E141)</f>
        <v>299415</v>
      </c>
      <c r="F137" s="1011">
        <f t="shared" si="9"/>
        <v>20.592503438789546</v>
      </c>
      <c r="G137" s="1084">
        <f>SUM(G138:G141)</f>
        <v>321335</v>
      </c>
      <c r="H137" s="1137">
        <f aca="true" t="shared" si="10" ref="H137:H179">E137/G137*100-100</f>
        <v>-6.8215413820467745</v>
      </c>
      <c r="I137" s="1085"/>
      <c r="J137" s="1086"/>
      <c r="K137" s="1087"/>
      <c r="L137" s="1088"/>
      <c r="M137" s="1089"/>
      <c r="N137" s="1089"/>
      <c r="O137" s="1089"/>
      <c r="P137" s="1089"/>
      <c r="Q137" s="1089"/>
      <c r="R137" s="1089"/>
      <c r="S137" s="1089"/>
      <c r="T137" s="1089"/>
      <c r="U137" s="1089"/>
      <c r="V137" s="1089"/>
      <c r="W137" s="1088"/>
      <c r="X137" s="1088"/>
      <c r="Y137" s="1088"/>
      <c r="Z137" s="890"/>
      <c r="AG137" s="1100"/>
    </row>
    <row r="138" spans="1:26" s="889" customFormat="1" ht="24" customHeight="1">
      <c r="A138" s="1813"/>
      <c r="B138" s="916" t="s">
        <v>380</v>
      </c>
      <c r="C138" s="1013" t="s">
        <v>755</v>
      </c>
      <c r="D138" s="1300">
        <v>253000</v>
      </c>
      <c r="E138" s="1347">
        <f>'Cong tac dieu tri'!C10</f>
        <v>58483</v>
      </c>
      <c r="F138" s="1000">
        <f t="shared" si="9"/>
        <v>23.11581027667984</v>
      </c>
      <c r="G138" s="913">
        <v>56681</v>
      </c>
      <c r="H138" s="1140">
        <f t="shared" si="10"/>
        <v>3.1791958504613547</v>
      </c>
      <c r="I138" s="1085"/>
      <c r="J138" s="1092"/>
      <c r="K138" s="1091"/>
      <c r="L138" s="1091"/>
      <c r="M138" s="1091"/>
      <c r="N138" s="1091"/>
      <c r="O138" s="1091"/>
      <c r="P138" s="1091"/>
      <c r="Q138" s="1091"/>
      <c r="R138" s="1091"/>
      <c r="S138" s="1091"/>
      <c r="T138" s="1091"/>
      <c r="U138" s="1091"/>
      <c r="V138" s="1091"/>
      <c r="W138" s="1091"/>
      <c r="X138" s="1091"/>
      <c r="Y138" s="1091"/>
      <c r="Z138" s="890"/>
    </row>
    <row r="139" spans="1:35" s="889" customFormat="1" ht="24" customHeight="1">
      <c r="A139" s="1813"/>
      <c r="B139" s="916" t="s">
        <v>941</v>
      </c>
      <c r="C139" s="1013" t="s">
        <v>755</v>
      </c>
      <c r="D139" s="1300">
        <v>471000</v>
      </c>
      <c r="E139" s="1347">
        <f>'Cong tac dieu tri'!C11</f>
        <v>106561</v>
      </c>
      <c r="F139" s="1000">
        <f t="shared" si="9"/>
        <v>22.624416135881102</v>
      </c>
      <c r="G139" s="913">
        <v>118493</v>
      </c>
      <c r="H139" s="1140">
        <f t="shared" si="10"/>
        <v>-10.069793152338107</v>
      </c>
      <c r="I139" s="1085"/>
      <c r="J139" s="1365"/>
      <c r="K139" s="1091"/>
      <c r="L139" s="933"/>
      <c r="M139" s="933"/>
      <c r="N139" s="933"/>
      <c r="O139" s="933"/>
      <c r="P139" s="933"/>
      <c r="Q139" s="933"/>
      <c r="R139" s="933"/>
      <c r="S139" s="933"/>
      <c r="T139" s="933"/>
      <c r="U139" s="933"/>
      <c r="V139" s="933"/>
      <c r="W139" s="933"/>
      <c r="X139" s="933"/>
      <c r="Y139" s="933"/>
      <c r="Z139" s="890"/>
      <c r="AD139" s="904"/>
      <c r="AF139" s="1100"/>
      <c r="AG139" s="904"/>
      <c r="AI139" s="889" t="s">
        <v>820</v>
      </c>
    </row>
    <row r="140" spans="1:32" s="889" customFormat="1" ht="24" customHeight="1">
      <c r="A140" s="1813"/>
      <c r="B140" s="277" t="s">
        <v>942</v>
      </c>
      <c r="C140" s="1013" t="s">
        <v>755</v>
      </c>
      <c r="D140" s="1300">
        <v>66000</v>
      </c>
      <c r="E140" s="1347">
        <f>'Cong tac dieu tri'!C12</f>
        <v>13454</v>
      </c>
      <c r="F140" s="1000">
        <f t="shared" si="9"/>
        <v>20.384848484848487</v>
      </c>
      <c r="G140" s="913">
        <v>13108</v>
      </c>
      <c r="H140" s="1140">
        <f t="shared" si="10"/>
        <v>2.639609398840406</v>
      </c>
      <c r="I140" s="1085"/>
      <c r="J140" s="1366"/>
      <c r="K140" s="1091"/>
      <c r="L140" s="933"/>
      <c r="M140" s="933"/>
      <c r="N140" s="933"/>
      <c r="O140" s="933"/>
      <c r="P140" s="933"/>
      <c r="Q140" s="933"/>
      <c r="R140" s="933"/>
      <c r="S140" s="933"/>
      <c r="T140" s="933"/>
      <c r="U140" s="933"/>
      <c r="V140" s="933"/>
      <c r="W140" s="933"/>
      <c r="X140" s="933"/>
      <c r="Y140" s="933"/>
      <c r="Z140" s="890"/>
      <c r="AF140" s="1100"/>
    </row>
    <row r="141" spans="1:26" s="889" customFormat="1" ht="24" customHeight="1">
      <c r="A141" s="1814"/>
      <c r="B141" s="929" t="s">
        <v>383</v>
      </c>
      <c r="C141" s="1017" t="s">
        <v>755</v>
      </c>
      <c r="D141" s="1367">
        <v>664000</v>
      </c>
      <c r="E141" s="1368">
        <f>'Cong tac dieu tri'!C13</f>
        <v>120917</v>
      </c>
      <c r="F141" s="1045">
        <f t="shared" si="9"/>
        <v>18.21039156626506</v>
      </c>
      <c r="G141" s="1328">
        <v>133053</v>
      </c>
      <c r="H141" s="1143">
        <f t="shared" si="10"/>
        <v>-9.121177275221143</v>
      </c>
      <c r="I141" s="1085"/>
      <c r="J141" s="1369"/>
      <c r="K141" s="1091"/>
      <c r="L141" s="933"/>
      <c r="M141" s="933"/>
      <c r="N141" s="933"/>
      <c r="O141" s="933"/>
      <c r="P141" s="933"/>
      <c r="Q141" s="933"/>
      <c r="R141" s="933"/>
      <c r="S141" s="933"/>
      <c r="T141" s="933"/>
      <c r="U141" s="933"/>
      <c r="V141" s="933"/>
      <c r="W141" s="933"/>
      <c r="X141" s="933"/>
      <c r="Y141" s="933"/>
      <c r="Z141" s="890"/>
    </row>
    <row r="142" spans="1:26" s="889" customFormat="1" ht="24" customHeight="1">
      <c r="A142" s="1816">
        <v>3</v>
      </c>
      <c r="B142" s="1095" t="s">
        <v>905</v>
      </c>
      <c r="C142" s="1096" t="s">
        <v>756</v>
      </c>
      <c r="D142" s="1097">
        <f>SUM(D143:D146)</f>
        <v>143800</v>
      </c>
      <c r="E142" s="1097">
        <f>SUM(E143:E146)</f>
        <v>32663</v>
      </c>
      <c r="F142" s="1098">
        <f t="shared" si="9"/>
        <v>22.714186369958274</v>
      </c>
      <c r="G142" s="1097">
        <f>SUM(G143:G146)</f>
        <v>34432</v>
      </c>
      <c r="H142" s="1104">
        <f t="shared" si="10"/>
        <v>-5.137662639405207</v>
      </c>
      <c r="I142" s="1085"/>
      <c r="J142" s="1090"/>
      <c r="K142" s="1091"/>
      <c r="L142" s="933"/>
      <c r="M142" s="933"/>
      <c r="N142" s="933"/>
      <c r="O142" s="933"/>
      <c r="P142" s="933"/>
      <c r="Q142" s="933"/>
      <c r="R142" s="933"/>
      <c r="S142" s="933"/>
      <c r="T142" s="933"/>
      <c r="U142" s="933"/>
      <c r="V142" s="933"/>
      <c r="W142" s="933"/>
      <c r="X142" s="933"/>
      <c r="Y142" s="933"/>
      <c r="Z142" s="890"/>
    </row>
    <row r="143" spans="1:33" s="889" customFormat="1" ht="21" customHeight="1">
      <c r="A143" s="1813"/>
      <c r="B143" s="916" t="s">
        <v>380</v>
      </c>
      <c r="C143" s="1013" t="s">
        <v>756</v>
      </c>
      <c r="D143" s="1300">
        <v>61900</v>
      </c>
      <c r="E143" s="1347">
        <f>'Cong tac dieu tri'!C15</f>
        <v>13665</v>
      </c>
      <c r="F143" s="1000">
        <f t="shared" si="9"/>
        <v>22.075928917609048</v>
      </c>
      <c r="G143" s="913">
        <v>13859</v>
      </c>
      <c r="H143" s="1140">
        <f t="shared" si="10"/>
        <v>-1.3998123962767863</v>
      </c>
      <c r="I143" s="1085"/>
      <c r="J143" s="1092"/>
      <c r="K143" s="1091"/>
      <c r="L143" s="1091"/>
      <c r="M143" s="1091"/>
      <c r="N143" s="1091"/>
      <c r="O143" s="1091"/>
      <c r="P143" s="1091"/>
      <c r="Q143" s="1091"/>
      <c r="R143" s="1091"/>
      <c r="S143" s="1091"/>
      <c r="T143" s="1091"/>
      <c r="U143" s="1091"/>
      <c r="V143" s="1091"/>
      <c r="W143" s="1091"/>
      <c r="X143" s="1091"/>
      <c r="Y143" s="1091"/>
      <c r="Z143" s="890"/>
      <c r="AG143" s="1100"/>
    </row>
    <row r="144" spans="1:26" s="889" customFormat="1" ht="21" customHeight="1">
      <c r="A144" s="1813"/>
      <c r="B144" s="916" t="s">
        <v>794</v>
      </c>
      <c r="C144" s="1013" t="s">
        <v>756</v>
      </c>
      <c r="D144" s="1300">
        <v>71300</v>
      </c>
      <c r="E144" s="1347">
        <f>'Cong tac dieu tri'!C16</f>
        <v>16686</v>
      </c>
      <c r="F144" s="1000">
        <f t="shared" si="9"/>
        <v>23.402524544179524</v>
      </c>
      <c r="G144" s="913">
        <v>18078</v>
      </c>
      <c r="H144" s="1140">
        <f t="shared" si="10"/>
        <v>-7.6999668104878936</v>
      </c>
      <c r="I144" s="1085"/>
      <c r="J144" s="1370"/>
      <c r="K144" s="1091"/>
      <c r="L144" s="933"/>
      <c r="M144" s="933"/>
      <c r="N144" s="933"/>
      <c r="O144" s="933"/>
      <c r="P144" s="933"/>
      <c r="Q144" s="933"/>
      <c r="R144" s="933"/>
      <c r="S144" s="933"/>
      <c r="T144" s="933"/>
      <c r="U144" s="933"/>
      <c r="V144" s="933"/>
      <c r="W144" s="933"/>
      <c r="X144" s="933"/>
      <c r="Y144" s="933"/>
      <c r="Z144" s="890"/>
    </row>
    <row r="145" spans="1:33" s="889" customFormat="1" ht="21" customHeight="1">
      <c r="A145" s="1813"/>
      <c r="B145" s="277" t="s">
        <v>382</v>
      </c>
      <c r="C145" s="1013" t="s">
        <v>756</v>
      </c>
      <c r="D145" s="1300">
        <v>10600</v>
      </c>
      <c r="E145" s="1347">
        <f>'Cong tac dieu tri'!C17</f>
        <v>2308</v>
      </c>
      <c r="F145" s="1000">
        <f t="shared" si="9"/>
        <v>21.77358490566038</v>
      </c>
      <c r="G145" s="913">
        <v>1986</v>
      </c>
      <c r="H145" s="1140">
        <f t="shared" si="10"/>
        <v>16.213494461228592</v>
      </c>
      <c r="I145" s="1085"/>
      <c r="J145" s="1371"/>
      <c r="K145" s="1091"/>
      <c r="L145" s="933"/>
      <c r="M145" s="933"/>
      <c r="N145" s="933"/>
      <c r="O145" s="933"/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890"/>
      <c r="AG145" s="904"/>
    </row>
    <row r="146" spans="1:26" s="889" customFormat="1" ht="21" customHeight="1">
      <c r="A146" s="1813"/>
      <c r="B146" s="916" t="s">
        <v>383</v>
      </c>
      <c r="C146" s="1013" t="s">
        <v>756</v>
      </c>
      <c r="D146" s="1034"/>
      <c r="E146" s="1347">
        <f>'Cong tac dieu tri'!C18</f>
        <v>4</v>
      </c>
      <c r="F146" s="922"/>
      <c r="G146" s="1372">
        <v>509</v>
      </c>
      <c r="H146" s="1140">
        <f t="shared" si="10"/>
        <v>-99.21414538310412</v>
      </c>
      <c r="I146" s="1085"/>
      <c r="J146" s="1373"/>
      <c r="K146" s="1091"/>
      <c r="L146" s="933"/>
      <c r="M146" s="933"/>
      <c r="N146" s="933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890"/>
    </row>
    <row r="147" spans="1:26" s="889" customFormat="1" ht="23.25" customHeight="1">
      <c r="A147" s="1813">
        <v>4</v>
      </c>
      <c r="B147" s="931" t="s">
        <v>903</v>
      </c>
      <c r="C147" s="1012" t="s">
        <v>757</v>
      </c>
      <c r="D147" s="1034"/>
      <c r="E147" s="967">
        <f>SUM(E148:E150)</f>
        <v>194828</v>
      </c>
      <c r="F147" s="967">
        <f>SUM(F148:F150)</f>
        <v>0</v>
      </c>
      <c r="G147" s="967">
        <f>SUM(G148:G150)</f>
        <v>198034</v>
      </c>
      <c r="H147" s="1137">
        <f t="shared" si="10"/>
        <v>-1.6189139238716592</v>
      </c>
      <c r="I147" s="1085"/>
      <c r="J147" s="1092"/>
      <c r="K147" s="1091"/>
      <c r="L147" s="1091"/>
      <c r="M147" s="1091"/>
      <c r="N147" s="1091"/>
      <c r="O147" s="1091"/>
      <c r="P147" s="1091"/>
      <c r="Q147" s="1091"/>
      <c r="R147" s="1091"/>
      <c r="S147" s="1091"/>
      <c r="T147" s="1091"/>
      <c r="U147" s="1091"/>
      <c r="V147" s="1091"/>
      <c r="W147" s="1091"/>
      <c r="X147" s="1091"/>
      <c r="Y147" s="1091"/>
      <c r="Z147" s="890"/>
    </row>
    <row r="148" spans="1:26" s="889" customFormat="1" ht="21.75" customHeight="1">
      <c r="A148" s="1813"/>
      <c r="B148" s="916" t="s">
        <v>380</v>
      </c>
      <c r="C148" s="1013" t="s">
        <v>757</v>
      </c>
      <c r="D148" s="1034"/>
      <c r="E148" s="1347">
        <f>'Cong tac dieu tri'!C20</f>
        <v>95071</v>
      </c>
      <c r="F148" s="1010"/>
      <c r="G148" s="913">
        <v>94903</v>
      </c>
      <c r="H148" s="1140">
        <f t="shared" si="10"/>
        <v>0.17702285491500902</v>
      </c>
      <c r="I148" s="1085"/>
      <c r="J148" s="1371"/>
      <c r="K148" s="1091"/>
      <c r="L148" s="933"/>
      <c r="M148" s="933"/>
      <c r="N148" s="933"/>
      <c r="O148" s="933"/>
      <c r="P148" s="933"/>
      <c r="Q148" s="933"/>
      <c r="R148" s="933"/>
      <c r="S148" s="933"/>
      <c r="T148" s="933"/>
      <c r="U148" s="933"/>
      <c r="V148" s="933"/>
      <c r="W148" s="933"/>
      <c r="X148" s="933"/>
      <c r="Y148" s="933"/>
      <c r="Z148" s="890"/>
    </row>
    <row r="149" spans="1:26" s="889" customFormat="1" ht="21.75" customHeight="1">
      <c r="A149" s="1813"/>
      <c r="B149" s="916" t="s">
        <v>794</v>
      </c>
      <c r="C149" s="1013" t="s">
        <v>757</v>
      </c>
      <c r="D149" s="1034"/>
      <c r="E149" s="1347">
        <f>'Cong tac dieu tri'!C21</f>
        <v>87023</v>
      </c>
      <c r="F149" s="1010"/>
      <c r="G149" s="913">
        <v>92817</v>
      </c>
      <c r="H149" s="1140">
        <f t="shared" si="10"/>
        <v>-6.242390941314639</v>
      </c>
      <c r="I149" s="1085"/>
      <c r="J149" s="1371"/>
      <c r="K149" s="1091"/>
      <c r="L149" s="933"/>
      <c r="M149" s="933"/>
      <c r="N149" s="933"/>
      <c r="O149" s="933"/>
      <c r="P149" s="933"/>
      <c r="Q149" s="933"/>
      <c r="R149" s="933"/>
      <c r="S149" s="933"/>
      <c r="T149" s="933"/>
      <c r="U149" s="933"/>
      <c r="V149" s="933"/>
      <c r="W149" s="933"/>
      <c r="X149" s="933"/>
      <c r="Y149" s="933"/>
      <c r="Z149" s="890"/>
    </row>
    <row r="150" spans="1:26" s="889" customFormat="1" ht="21.75" customHeight="1">
      <c r="A150" s="1813"/>
      <c r="B150" s="277" t="s">
        <v>382</v>
      </c>
      <c r="C150" s="1013" t="s">
        <v>757</v>
      </c>
      <c r="D150" s="1034"/>
      <c r="E150" s="1347">
        <f>'Cong tac dieu tri'!C22</f>
        <v>12734</v>
      </c>
      <c r="F150" s="1010"/>
      <c r="G150" s="913">
        <v>10314</v>
      </c>
      <c r="H150" s="1140">
        <f t="shared" si="10"/>
        <v>23.463253829745966</v>
      </c>
      <c r="I150" s="1085"/>
      <c r="J150" s="1373"/>
      <c r="K150" s="1091"/>
      <c r="L150" s="933"/>
      <c r="M150" s="933"/>
      <c r="N150" s="933"/>
      <c r="O150" s="933"/>
      <c r="P150" s="933"/>
      <c r="Q150" s="933"/>
      <c r="R150" s="933"/>
      <c r="S150" s="933"/>
      <c r="T150" s="933"/>
      <c r="U150" s="933"/>
      <c r="V150" s="933"/>
      <c r="W150" s="933"/>
      <c r="X150" s="933"/>
      <c r="Y150" s="933"/>
      <c r="Z150" s="890"/>
    </row>
    <row r="151" spans="1:26" s="889" customFormat="1" ht="22.5" customHeight="1">
      <c r="A151" s="1813">
        <v>5</v>
      </c>
      <c r="B151" s="931" t="s">
        <v>904</v>
      </c>
      <c r="C151" s="1226" t="s">
        <v>756</v>
      </c>
      <c r="D151" s="1084">
        <f>SUM(D152:D155)</f>
        <v>35200</v>
      </c>
      <c r="E151" s="1084">
        <f>SUM(E152:E155)</f>
        <v>14019</v>
      </c>
      <c r="F151" s="1011">
        <f>E151/D151*100</f>
        <v>39.82670454545455</v>
      </c>
      <c r="G151" s="1093">
        <f>G152+G153+G154+G155</f>
        <v>15028</v>
      </c>
      <c r="H151" s="1137">
        <f t="shared" si="10"/>
        <v>-6.7141336172478105</v>
      </c>
      <c r="I151" s="1085"/>
      <c r="J151" s="1092"/>
      <c r="K151" s="1091"/>
      <c r="L151" s="1091"/>
      <c r="M151" s="1091"/>
      <c r="N151" s="1091"/>
      <c r="O151" s="1091"/>
      <c r="P151" s="1091"/>
      <c r="Q151" s="1091"/>
      <c r="R151" s="1091"/>
      <c r="S151" s="1091"/>
      <c r="T151" s="1091"/>
      <c r="U151" s="1091"/>
      <c r="V151" s="1091"/>
      <c r="W151" s="1091"/>
      <c r="X151" s="1091"/>
      <c r="Y151" s="1091"/>
      <c r="Z151" s="890"/>
    </row>
    <row r="152" spans="1:26" s="889" customFormat="1" ht="21.75" customHeight="1">
      <c r="A152" s="1813"/>
      <c r="B152" s="916" t="s">
        <v>380</v>
      </c>
      <c r="C152" s="1013" t="s">
        <v>756</v>
      </c>
      <c r="D152" s="1300">
        <v>12700</v>
      </c>
      <c r="E152" s="1347">
        <f>'Cong tac dieu tri'!C24</f>
        <v>3130</v>
      </c>
      <c r="F152" s="1010">
        <f>E152/D152*100</f>
        <v>24.64566929133858</v>
      </c>
      <c r="G152" s="913">
        <v>2727</v>
      </c>
      <c r="H152" s="1140">
        <f t="shared" si="10"/>
        <v>14.77814448111478</v>
      </c>
      <c r="I152" s="1085"/>
      <c r="J152" s="1371"/>
      <c r="K152" s="1091"/>
      <c r="L152" s="933"/>
      <c r="M152" s="933"/>
      <c r="N152" s="933"/>
      <c r="O152" s="933"/>
      <c r="P152" s="933"/>
      <c r="Q152" s="933"/>
      <c r="R152" s="933"/>
      <c r="S152" s="933"/>
      <c r="T152" s="933"/>
      <c r="U152" s="933"/>
      <c r="V152" s="933"/>
      <c r="W152" s="933"/>
      <c r="X152" s="933"/>
      <c r="Y152" s="933"/>
      <c r="Z152" s="890"/>
    </row>
    <row r="153" spans="1:26" s="889" customFormat="1" ht="21.75" customHeight="1">
      <c r="A153" s="1813"/>
      <c r="B153" s="916" t="s">
        <v>794</v>
      </c>
      <c r="C153" s="1013" t="s">
        <v>756</v>
      </c>
      <c r="D153" s="1300">
        <v>21800</v>
      </c>
      <c r="E153" s="1347">
        <f>'Cong tac dieu tri'!C25</f>
        <v>2685</v>
      </c>
      <c r="F153" s="1010">
        <f>E153/D153*100</f>
        <v>12.31651376146789</v>
      </c>
      <c r="G153" s="913">
        <v>3782</v>
      </c>
      <c r="H153" s="1140">
        <f t="shared" si="10"/>
        <v>-29.005817028027508</v>
      </c>
      <c r="I153" s="1085"/>
      <c r="J153" s="1371"/>
      <c r="K153" s="1091"/>
      <c r="L153" s="933"/>
      <c r="M153" s="933"/>
      <c r="N153" s="933"/>
      <c r="O153" s="933"/>
      <c r="P153" s="933"/>
      <c r="Q153" s="933"/>
      <c r="R153" s="933"/>
      <c r="S153" s="933"/>
      <c r="T153" s="933"/>
      <c r="U153" s="933"/>
      <c r="V153" s="933"/>
      <c r="W153" s="933"/>
      <c r="X153" s="933"/>
      <c r="Y153" s="933"/>
      <c r="Z153" s="890"/>
    </row>
    <row r="154" spans="1:26" s="889" customFormat="1" ht="21.75" customHeight="1">
      <c r="A154" s="1813"/>
      <c r="B154" s="277" t="s">
        <v>382</v>
      </c>
      <c r="C154" s="1013" t="s">
        <v>756</v>
      </c>
      <c r="D154" s="1300">
        <v>700</v>
      </c>
      <c r="E154" s="1347">
        <f>'Cong tac dieu tri'!C26</f>
        <v>0</v>
      </c>
      <c r="F154" s="1010">
        <f>E154/D154*100</f>
        <v>0</v>
      </c>
      <c r="G154" s="913">
        <v>0</v>
      </c>
      <c r="H154" s="1140">
        <v>0</v>
      </c>
      <c r="I154" s="1085"/>
      <c r="J154" s="1373"/>
      <c r="K154" s="1091"/>
      <c r="L154" s="933"/>
      <c r="M154" s="933"/>
      <c r="N154" s="933"/>
      <c r="O154" s="933"/>
      <c r="P154" s="933"/>
      <c r="Q154" s="933"/>
      <c r="R154" s="933"/>
      <c r="S154" s="933"/>
      <c r="T154" s="933"/>
      <c r="U154" s="933"/>
      <c r="V154" s="933"/>
      <c r="W154" s="933"/>
      <c r="X154" s="933"/>
      <c r="Y154" s="933"/>
      <c r="Z154" s="890"/>
    </row>
    <row r="155" spans="1:26" s="889" customFormat="1" ht="21.75" customHeight="1">
      <c r="A155" s="1817"/>
      <c r="B155" s="917" t="s">
        <v>383</v>
      </c>
      <c r="C155" s="1013" t="s">
        <v>756</v>
      </c>
      <c r="D155" s="1374"/>
      <c r="E155" s="1347">
        <f>'Cong tac dieu tri'!C27</f>
        <v>8204</v>
      </c>
      <c r="F155" s="999"/>
      <c r="G155" s="913">
        <v>8519</v>
      </c>
      <c r="H155" s="1396">
        <f t="shared" si="10"/>
        <v>-3.6976170912078885</v>
      </c>
      <c r="I155" s="1085"/>
      <c r="J155" s="1090"/>
      <c r="K155" s="1091"/>
      <c r="L155" s="933"/>
      <c r="M155" s="933"/>
      <c r="N155" s="933"/>
      <c r="O155" s="933"/>
      <c r="P155" s="933"/>
      <c r="Q155" s="933"/>
      <c r="R155" s="933"/>
      <c r="S155" s="933"/>
      <c r="T155" s="933"/>
      <c r="U155" s="933"/>
      <c r="V155" s="933"/>
      <c r="W155" s="933"/>
      <c r="X155" s="933"/>
      <c r="Y155" s="933"/>
      <c r="Z155" s="890"/>
    </row>
    <row r="156" spans="1:26" s="889" customFormat="1" ht="22.5" customHeight="1">
      <c r="A156" s="1813">
        <v>6</v>
      </c>
      <c r="B156" s="931" t="s">
        <v>384</v>
      </c>
      <c r="C156" s="1226" t="s">
        <v>756</v>
      </c>
      <c r="D156" s="922"/>
      <c r="E156" s="1073">
        <f>SUM(E157:E160)</f>
        <v>14649</v>
      </c>
      <c r="F156" s="1073"/>
      <c r="G156" s="1073">
        <f>SUM(G157:G160)</f>
        <v>15108</v>
      </c>
      <c r="H156" s="1137">
        <f t="shared" si="10"/>
        <v>-3.038125496425735</v>
      </c>
      <c r="I156" s="1085"/>
      <c r="J156" s="1092"/>
      <c r="K156" s="1091"/>
      <c r="L156" s="1091"/>
      <c r="M156" s="1091"/>
      <c r="N156" s="1091"/>
      <c r="O156" s="1091"/>
      <c r="P156" s="1091"/>
      <c r="Q156" s="1091"/>
      <c r="R156" s="1091"/>
      <c r="S156" s="1091"/>
      <c r="T156" s="1091"/>
      <c r="U156" s="1091"/>
      <c r="V156" s="1091"/>
      <c r="W156" s="1091"/>
      <c r="X156" s="1091"/>
      <c r="Y156" s="1091"/>
      <c r="Z156" s="890"/>
    </row>
    <row r="157" spans="1:26" s="889" customFormat="1" ht="21" customHeight="1">
      <c r="A157" s="1813"/>
      <c r="B157" s="916" t="s">
        <v>380</v>
      </c>
      <c r="C157" s="1013" t="s">
        <v>756</v>
      </c>
      <c r="D157" s="922"/>
      <c r="E157" s="1347">
        <f>'Cong tac dieu tri'!C29</f>
        <v>2321</v>
      </c>
      <c r="F157" s="922"/>
      <c r="G157" s="913">
        <v>2187</v>
      </c>
      <c r="H157" s="1140">
        <f t="shared" si="10"/>
        <v>6.1271147690900705</v>
      </c>
      <c r="I157" s="1085"/>
      <c r="J157" s="1371"/>
      <c r="K157" s="1091"/>
      <c r="L157" s="933"/>
      <c r="M157" s="933"/>
      <c r="N157" s="933"/>
      <c r="O157" s="933"/>
      <c r="P157" s="933"/>
      <c r="Q157" s="933"/>
      <c r="R157" s="933"/>
      <c r="S157" s="933"/>
      <c r="T157" s="933"/>
      <c r="U157" s="933"/>
      <c r="V157" s="933"/>
      <c r="W157" s="933"/>
      <c r="X157" s="933"/>
      <c r="Y157" s="933"/>
      <c r="Z157" s="890"/>
    </row>
    <row r="158" spans="1:26" s="889" customFormat="1" ht="21" customHeight="1">
      <c r="A158" s="1813"/>
      <c r="B158" s="916" t="s">
        <v>794</v>
      </c>
      <c r="C158" s="1013" t="s">
        <v>756</v>
      </c>
      <c r="D158" s="922"/>
      <c r="E158" s="1347">
        <f>'Cong tac dieu tri'!C30</f>
        <v>4842</v>
      </c>
      <c r="F158" s="922"/>
      <c r="G158" s="913">
        <v>5106</v>
      </c>
      <c r="H158" s="1140">
        <f t="shared" si="10"/>
        <v>-5.170387779083427</v>
      </c>
      <c r="I158" s="1085"/>
      <c r="J158" s="1371"/>
      <c r="K158" s="1091"/>
      <c r="L158" s="933"/>
      <c r="M158" s="933"/>
      <c r="N158" s="933"/>
      <c r="O158" s="933"/>
      <c r="P158" s="933"/>
      <c r="Q158" s="933"/>
      <c r="R158" s="933"/>
      <c r="S158" s="933"/>
      <c r="T158" s="933"/>
      <c r="U158" s="933"/>
      <c r="V158" s="933"/>
      <c r="W158" s="933"/>
      <c r="X158" s="933"/>
      <c r="Y158" s="933"/>
      <c r="Z158" s="890"/>
    </row>
    <row r="159" spans="1:26" s="889" customFormat="1" ht="21" customHeight="1">
      <c r="A159" s="1813"/>
      <c r="B159" s="277" t="s">
        <v>382</v>
      </c>
      <c r="C159" s="1013" t="s">
        <v>756</v>
      </c>
      <c r="D159" s="922"/>
      <c r="E159" s="1347">
        <f>'Cong tac dieu tri'!C31</f>
        <v>1065</v>
      </c>
      <c r="F159" s="922"/>
      <c r="G159" s="913">
        <v>1056</v>
      </c>
      <c r="H159" s="1140">
        <f t="shared" si="10"/>
        <v>0.8522727272727337</v>
      </c>
      <c r="I159" s="1085"/>
      <c r="J159" s="1373"/>
      <c r="K159" s="1091"/>
      <c r="L159" s="933"/>
      <c r="M159" s="933"/>
      <c r="N159" s="933"/>
      <c r="O159" s="933"/>
      <c r="P159" s="933"/>
      <c r="Q159" s="933"/>
      <c r="R159" s="933"/>
      <c r="S159" s="933"/>
      <c r="T159" s="933"/>
      <c r="U159" s="933"/>
      <c r="V159" s="933"/>
      <c r="W159" s="933"/>
      <c r="X159" s="933"/>
      <c r="Y159" s="933"/>
      <c r="Z159" s="890"/>
    </row>
    <row r="160" spans="1:26" s="889" customFormat="1" ht="21" customHeight="1">
      <c r="A160" s="1817"/>
      <c r="B160" s="917" t="s">
        <v>383</v>
      </c>
      <c r="C160" s="1030" t="s">
        <v>756</v>
      </c>
      <c r="D160" s="998"/>
      <c r="E160" s="1347">
        <f>'Cong tac dieu tri'!C32</f>
        <v>6421</v>
      </c>
      <c r="F160" s="998"/>
      <c r="G160" s="913">
        <v>6759</v>
      </c>
      <c r="H160" s="1396">
        <f t="shared" si="10"/>
        <v>-5.000739754401536</v>
      </c>
      <c r="I160" s="927"/>
      <c r="J160" s="1090"/>
      <c r="K160" s="1091"/>
      <c r="L160" s="933"/>
      <c r="M160" s="933"/>
      <c r="N160" s="933"/>
      <c r="O160" s="933"/>
      <c r="P160" s="933"/>
      <c r="Q160" s="933"/>
      <c r="R160" s="933"/>
      <c r="S160" s="933"/>
      <c r="T160" s="933"/>
      <c r="U160" s="933"/>
      <c r="V160" s="933"/>
      <c r="W160" s="933"/>
      <c r="X160" s="933"/>
      <c r="Y160" s="933"/>
      <c r="Z160" s="890"/>
    </row>
    <row r="161" spans="1:26" s="889" customFormat="1" ht="22.5" customHeight="1">
      <c r="A161" s="1227">
        <v>7</v>
      </c>
      <c r="B161" s="931" t="s">
        <v>385</v>
      </c>
      <c r="C161" s="1226" t="s">
        <v>756</v>
      </c>
      <c r="D161" s="922"/>
      <c r="E161" s="1073">
        <v>15</v>
      </c>
      <c r="F161" s="922"/>
      <c r="G161" s="1093">
        <v>11</v>
      </c>
      <c r="H161" s="1137">
        <f t="shared" si="10"/>
        <v>36.363636363636346</v>
      </c>
      <c r="I161" s="927"/>
      <c r="J161" s="1092"/>
      <c r="K161" s="1091"/>
      <c r="L161" s="933"/>
      <c r="M161" s="933"/>
      <c r="N161" s="933"/>
      <c r="O161" s="933"/>
      <c r="P161" s="933"/>
      <c r="Q161" s="933"/>
      <c r="R161" s="933"/>
      <c r="S161" s="933"/>
      <c r="T161" s="933"/>
      <c r="U161" s="933"/>
      <c r="V161" s="933"/>
      <c r="W161" s="933"/>
      <c r="X161" s="933"/>
      <c r="Y161" s="933"/>
      <c r="Z161" s="890"/>
    </row>
    <row r="162" spans="1:26" s="889" customFormat="1" ht="22.5" customHeight="1">
      <c r="A162" s="1227">
        <v>8</v>
      </c>
      <c r="B162" s="931" t="s">
        <v>386</v>
      </c>
      <c r="C162" s="1225" t="s">
        <v>758</v>
      </c>
      <c r="D162" s="922"/>
      <c r="E162" s="1347">
        <f>'Cong tac dieu tri'!C35</f>
        <v>455983</v>
      </c>
      <c r="F162" s="922"/>
      <c r="G162" s="913">
        <v>556497</v>
      </c>
      <c r="H162" s="1140">
        <f>E162/G162*100-100</f>
        <v>-18.06191228344447</v>
      </c>
      <c r="I162" s="927"/>
      <c r="J162" s="1092"/>
      <c r="K162" s="1091"/>
      <c r="L162" s="933"/>
      <c r="M162" s="933"/>
      <c r="N162" s="933"/>
      <c r="O162" s="933"/>
      <c r="P162" s="933"/>
      <c r="Q162" s="933"/>
      <c r="R162" s="933"/>
      <c r="S162" s="933"/>
      <c r="T162" s="933"/>
      <c r="U162" s="933"/>
      <c r="V162" s="933"/>
      <c r="W162" s="933"/>
      <c r="X162" s="933"/>
      <c r="Y162" s="933"/>
      <c r="Z162" s="890"/>
    </row>
    <row r="163" spans="1:26" s="889" customFormat="1" ht="22.5" customHeight="1">
      <c r="A163" s="1813">
        <v>9</v>
      </c>
      <c r="B163" s="916" t="s">
        <v>387</v>
      </c>
      <c r="C163" s="1013" t="s">
        <v>758</v>
      </c>
      <c r="D163" s="922"/>
      <c r="E163" s="1347">
        <f>'Cong tac dieu tri'!C36</f>
        <v>44443</v>
      </c>
      <c r="F163" s="922"/>
      <c r="G163" s="913">
        <v>55824</v>
      </c>
      <c r="H163" s="1140">
        <f t="shared" si="10"/>
        <v>-20.387288621381487</v>
      </c>
      <c r="I163" s="927"/>
      <c r="J163" s="1090"/>
      <c r="K163" s="1091"/>
      <c r="L163" s="933"/>
      <c r="M163" s="933"/>
      <c r="N163" s="933"/>
      <c r="O163" s="933"/>
      <c r="P163" s="933"/>
      <c r="Q163" s="933"/>
      <c r="R163" s="933"/>
      <c r="S163" s="933"/>
      <c r="T163" s="933"/>
      <c r="U163" s="933"/>
      <c r="V163" s="933"/>
      <c r="W163" s="933"/>
      <c r="X163" s="933"/>
      <c r="Y163" s="933"/>
      <c r="Z163" s="890"/>
    </row>
    <row r="164" spans="1:26" s="889" customFormat="1" ht="22.5" customHeight="1">
      <c r="A164" s="1813"/>
      <c r="B164" s="916" t="s">
        <v>388</v>
      </c>
      <c r="C164" s="1013" t="s">
        <v>758</v>
      </c>
      <c r="D164" s="922"/>
      <c r="E164" s="1347">
        <f>'Cong tac dieu tri'!C37</f>
        <v>41559</v>
      </c>
      <c r="F164" s="922"/>
      <c r="G164" s="913">
        <v>43720</v>
      </c>
      <c r="H164" s="1140">
        <f t="shared" si="10"/>
        <v>-4.942817932296435</v>
      </c>
      <c r="I164" s="927"/>
      <c r="J164" s="1090"/>
      <c r="K164" s="1091"/>
      <c r="L164" s="933"/>
      <c r="M164" s="933"/>
      <c r="N164" s="933"/>
      <c r="O164" s="933"/>
      <c r="P164" s="933"/>
      <c r="Q164" s="933"/>
      <c r="R164" s="933"/>
      <c r="S164" s="933"/>
      <c r="T164" s="933"/>
      <c r="U164" s="933"/>
      <c r="V164" s="933"/>
      <c r="W164" s="933"/>
      <c r="X164" s="933"/>
      <c r="Y164" s="933"/>
      <c r="Z164" s="890"/>
    </row>
    <row r="165" spans="1:26" s="889" customFormat="1" ht="22.5" customHeight="1">
      <c r="A165" s="1813"/>
      <c r="B165" s="917" t="s">
        <v>389</v>
      </c>
      <c r="C165" s="1013" t="s">
        <v>758</v>
      </c>
      <c r="D165" s="998"/>
      <c r="E165" s="1347">
        <f>'Cong tac dieu tri'!C38</f>
        <v>11324</v>
      </c>
      <c r="F165" s="998"/>
      <c r="G165" s="913">
        <v>10648</v>
      </c>
      <c r="H165" s="1396">
        <f t="shared" si="10"/>
        <v>6.348610067618338</v>
      </c>
      <c r="I165" s="927"/>
      <c r="J165" s="1090"/>
      <c r="K165" s="1091"/>
      <c r="L165" s="933"/>
      <c r="M165" s="933"/>
      <c r="N165" s="933"/>
      <c r="O165" s="933"/>
      <c r="P165" s="933"/>
      <c r="Q165" s="933"/>
      <c r="R165" s="933"/>
      <c r="S165" s="933"/>
      <c r="T165" s="933"/>
      <c r="U165" s="933"/>
      <c r="V165" s="933"/>
      <c r="W165" s="933"/>
      <c r="X165" s="933"/>
      <c r="Y165" s="933"/>
      <c r="Z165" s="890"/>
    </row>
    <row r="166" spans="1:26" s="889" customFormat="1" ht="22.5" customHeight="1">
      <c r="A166" s="1813"/>
      <c r="B166" s="916" t="s">
        <v>129</v>
      </c>
      <c r="C166" s="1013" t="s">
        <v>758</v>
      </c>
      <c r="D166" s="922"/>
      <c r="E166" s="1347">
        <f>'Cong tac dieu tri'!C39</f>
        <v>15443</v>
      </c>
      <c r="F166" s="922"/>
      <c r="G166" s="913">
        <v>18797</v>
      </c>
      <c r="H166" s="1140">
        <f t="shared" si="10"/>
        <v>-17.843272862690853</v>
      </c>
      <c r="I166" s="927"/>
      <c r="J166" s="1090"/>
      <c r="K166" s="1091"/>
      <c r="L166" s="933"/>
      <c r="M166" s="933"/>
      <c r="N166" s="933"/>
      <c r="O166" s="933"/>
      <c r="P166" s="933"/>
      <c r="Q166" s="933"/>
      <c r="R166" s="933"/>
      <c r="S166" s="933"/>
      <c r="T166" s="933"/>
      <c r="U166" s="933"/>
      <c r="V166" s="933"/>
      <c r="W166" s="933"/>
      <c r="X166" s="933"/>
      <c r="Y166" s="933"/>
      <c r="Z166" s="890"/>
    </row>
    <row r="167" spans="1:26" s="889" customFormat="1" ht="22.5" customHeight="1">
      <c r="A167" s="1813"/>
      <c r="B167" s="916" t="s">
        <v>390</v>
      </c>
      <c r="C167" s="1013" t="s">
        <v>758</v>
      </c>
      <c r="D167" s="922"/>
      <c r="E167" s="1347">
        <f>'Cong tac dieu tri'!C40</f>
        <v>99</v>
      </c>
      <c r="F167" s="922"/>
      <c r="G167" s="913">
        <v>81</v>
      </c>
      <c r="H167" s="1140">
        <f t="shared" si="10"/>
        <v>22.22222222222223</v>
      </c>
      <c r="I167" s="927"/>
      <c r="J167" s="1090"/>
      <c r="K167" s="1091"/>
      <c r="L167" s="933"/>
      <c r="M167" s="933"/>
      <c r="N167" s="933"/>
      <c r="O167" s="933"/>
      <c r="P167" s="933"/>
      <c r="Q167" s="933"/>
      <c r="R167" s="933"/>
      <c r="S167" s="933"/>
      <c r="T167" s="933"/>
      <c r="U167" s="933"/>
      <c r="V167" s="933"/>
      <c r="W167" s="933"/>
      <c r="X167" s="933"/>
      <c r="Y167" s="933"/>
      <c r="Z167" s="890"/>
    </row>
    <row r="168" spans="1:26" s="889" customFormat="1" ht="22.5" customHeight="1">
      <c r="A168" s="1813"/>
      <c r="B168" s="916" t="s">
        <v>130</v>
      </c>
      <c r="C168" s="1013" t="s">
        <v>758</v>
      </c>
      <c r="D168" s="922"/>
      <c r="E168" s="1347">
        <f>'Cong tac dieu tri'!C41</f>
        <v>5430</v>
      </c>
      <c r="F168" s="922"/>
      <c r="G168" s="913">
        <v>5502</v>
      </c>
      <c r="H168" s="1140">
        <f>E168/G168*100-100</f>
        <v>-1.3086150490730688</v>
      </c>
      <c r="I168" s="927"/>
      <c r="J168" s="1090"/>
      <c r="K168" s="1091"/>
      <c r="L168" s="933"/>
      <c r="M168" s="933"/>
      <c r="N168" s="933"/>
      <c r="O168" s="933"/>
      <c r="P168" s="933"/>
      <c r="Q168" s="933"/>
      <c r="R168" s="933"/>
      <c r="S168" s="933"/>
      <c r="T168" s="933"/>
      <c r="U168" s="933"/>
      <c r="V168" s="933"/>
      <c r="W168" s="933"/>
      <c r="X168" s="933"/>
      <c r="Y168" s="933"/>
      <c r="Z168" s="890"/>
    </row>
    <row r="169" spans="1:26" s="889" customFormat="1" ht="22.5" customHeight="1">
      <c r="A169" s="1817"/>
      <c r="B169" s="917" t="s">
        <v>391</v>
      </c>
      <c r="C169" s="1030" t="s">
        <v>758</v>
      </c>
      <c r="D169" s="998"/>
      <c r="E169" s="1347">
        <f>'Cong tac dieu tri'!C42</f>
        <v>3527</v>
      </c>
      <c r="F169" s="998"/>
      <c r="G169" s="913">
        <v>770</v>
      </c>
      <c r="H169" s="1396">
        <f>E169/G169*100-100</f>
        <v>358.0519480519481</v>
      </c>
      <c r="I169" s="927"/>
      <c r="J169" s="1090"/>
      <c r="K169" s="1091"/>
      <c r="L169" s="933"/>
      <c r="M169" s="933"/>
      <c r="N169" s="933"/>
      <c r="O169" s="933"/>
      <c r="P169" s="933"/>
      <c r="Q169" s="933"/>
      <c r="R169" s="933"/>
      <c r="S169" s="933"/>
      <c r="T169" s="933"/>
      <c r="U169" s="933"/>
      <c r="V169" s="933"/>
      <c r="W169" s="933"/>
      <c r="X169" s="933"/>
      <c r="Y169" s="933"/>
      <c r="Z169" s="890"/>
    </row>
    <row r="170" spans="1:26" s="889" customFormat="1" ht="22.5" customHeight="1">
      <c r="A170" s="1227">
        <v>10</v>
      </c>
      <c r="B170" s="916" t="s">
        <v>392</v>
      </c>
      <c r="C170" s="1013" t="s">
        <v>759</v>
      </c>
      <c r="D170" s="922"/>
      <c r="E170" s="1347">
        <f>'Cong tac dieu tri'!C43</f>
        <v>0</v>
      </c>
      <c r="F170" s="922"/>
      <c r="G170" s="913">
        <v>3422</v>
      </c>
      <c r="H170" s="1140">
        <f>E170/G170*100-100</f>
        <v>-100</v>
      </c>
      <c r="I170" s="927"/>
      <c r="J170" s="1090"/>
      <c r="K170" s="1091"/>
      <c r="L170" s="933"/>
      <c r="M170" s="933"/>
      <c r="N170" s="933"/>
      <c r="O170" s="933"/>
      <c r="P170" s="933"/>
      <c r="Q170" s="933"/>
      <c r="R170" s="933"/>
      <c r="S170" s="933"/>
      <c r="T170" s="933"/>
      <c r="U170" s="933"/>
      <c r="V170" s="933"/>
      <c r="W170" s="933"/>
      <c r="X170" s="933"/>
      <c r="Y170" s="933"/>
      <c r="Z170" s="890"/>
    </row>
    <row r="171" spans="1:26" s="889" customFormat="1" ht="22.5" customHeight="1">
      <c r="A171" s="1227">
        <v>11</v>
      </c>
      <c r="B171" s="916" t="s">
        <v>393</v>
      </c>
      <c r="C171" s="1013" t="s">
        <v>306</v>
      </c>
      <c r="D171" s="922"/>
      <c r="E171" s="1347">
        <f>'Cong tac dieu tri'!C44</f>
        <v>584</v>
      </c>
      <c r="F171" s="922"/>
      <c r="G171" s="913">
        <v>73461</v>
      </c>
      <c r="H171" s="1140">
        <f t="shared" si="10"/>
        <v>-99.2050203509345</v>
      </c>
      <c r="I171" s="927"/>
      <c r="J171" s="1090"/>
      <c r="K171" s="1091"/>
      <c r="L171" s="933"/>
      <c r="M171" s="933"/>
      <c r="N171" s="933"/>
      <c r="O171" s="933"/>
      <c r="P171" s="933"/>
      <c r="Q171" s="933"/>
      <c r="R171" s="933"/>
      <c r="S171" s="933"/>
      <c r="T171" s="933"/>
      <c r="U171" s="933"/>
      <c r="V171" s="933"/>
      <c r="W171" s="933"/>
      <c r="X171" s="933"/>
      <c r="Y171" s="933"/>
      <c r="Z171" s="890"/>
    </row>
    <row r="172" spans="1:26" s="889" customFormat="1" ht="24.75" customHeight="1">
      <c r="A172" s="1813">
        <v>12</v>
      </c>
      <c r="B172" s="931" t="s">
        <v>394</v>
      </c>
      <c r="C172" s="1224"/>
      <c r="D172" s="922"/>
      <c r="E172" s="1121"/>
      <c r="F172" s="922"/>
      <c r="G172" s="281"/>
      <c r="H172" s="1140"/>
      <c r="I172" s="927"/>
      <c r="J172" s="932"/>
      <c r="K172" s="933"/>
      <c r="L172" s="933"/>
      <c r="M172" s="933"/>
      <c r="N172" s="933"/>
      <c r="O172" s="933"/>
      <c r="P172" s="933"/>
      <c r="Q172" s="933"/>
      <c r="R172" s="933"/>
      <c r="S172" s="933"/>
      <c r="T172" s="933"/>
      <c r="U172" s="933"/>
      <c r="V172" s="933"/>
      <c r="W172" s="933"/>
      <c r="X172" s="933"/>
      <c r="Y172" s="933"/>
      <c r="Z172" s="890"/>
    </row>
    <row r="173" spans="1:26" s="889" customFormat="1" ht="21" customHeight="1">
      <c r="A173" s="1813"/>
      <c r="B173" s="916" t="s">
        <v>380</v>
      </c>
      <c r="C173" s="1016" t="s">
        <v>0</v>
      </c>
      <c r="D173" s="1000">
        <v>100</v>
      </c>
      <c r="E173" s="1140">
        <f>(E148*100)/(E133*90)</f>
        <v>84.50755555555556</v>
      </c>
      <c r="F173" s="1000">
        <f>E173/D173*100</f>
        <v>84.50755555555556</v>
      </c>
      <c r="G173" s="1140">
        <f>(G148*100)/(G133*91)</f>
        <v>83.43120879120879</v>
      </c>
      <c r="H173" s="1140">
        <f>E173/G173*100-100</f>
        <v>1.29010088663631</v>
      </c>
      <c r="I173" s="927"/>
      <c r="J173" s="890"/>
      <c r="K173" s="890"/>
      <c r="L173" s="890"/>
      <c r="M173" s="890"/>
      <c r="N173" s="890"/>
      <c r="O173" s="890"/>
      <c r="P173" s="890"/>
      <c r="Q173" s="890"/>
      <c r="R173" s="890"/>
      <c r="S173" s="890"/>
      <c r="T173" s="890"/>
      <c r="U173" s="890"/>
      <c r="V173" s="890"/>
      <c r="W173" s="890"/>
      <c r="X173" s="890"/>
      <c r="Y173" s="890"/>
      <c r="Z173" s="890"/>
    </row>
    <row r="174" spans="1:9" s="889" customFormat="1" ht="21" customHeight="1">
      <c r="A174" s="1813"/>
      <c r="B174" s="916" t="s">
        <v>381</v>
      </c>
      <c r="C174" s="1016" t="s">
        <v>0</v>
      </c>
      <c r="D174" s="1000">
        <v>100</v>
      </c>
      <c r="E174" s="1140">
        <f>(E149*100)/(E134*90)</f>
        <v>87.9020202020202</v>
      </c>
      <c r="F174" s="1000">
        <f>E174/D174*100</f>
        <v>87.9020202020202</v>
      </c>
      <c r="G174" s="1140">
        <f>(G149*100)/(G134*91)</f>
        <v>99.0259255307799</v>
      </c>
      <c r="H174" s="1140">
        <f>E174/G174*100-100</f>
        <v>-11.233326292216375</v>
      </c>
      <c r="I174" s="890"/>
    </row>
    <row r="175" spans="1:9" s="889" customFormat="1" ht="21" customHeight="1">
      <c r="A175" s="1814"/>
      <c r="B175" s="279" t="s">
        <v>382</v>
      </c>
      <c r="C175" s="1223" t="s">
        <v>0</v>
      </c>
      <c r="D175" s="1045">
        <v>95</v>
      </c>
      <c r="E175" s="1143">
        <f>(E150*100)/(E135*90)</f>
        <v>74.46783625730994</v>
      </c>
      <c r="F175" s="1045">
        <f>E175/D175*100</f>
        <v>78.38719606032626</v>
      </c>
      <c r="G175" s="1143">
        <f>(G150*100)/(G135*91)</f>
        <v>59.65297860034702</v>
      </c>
      <c r="H175" s="1143">
        <f t="shared" si="10"/>
        <v>24.835067761187602</v>
      </c>
      <c r="I175" s="890"/>
    </row>
    <row r="176" spans="1:9" s="889" customFormat="1" ht="25.5" customHeight="1">
      <c r="A176" s="1815">
        <v>13</v>
      </c>
      <c r="B176" s="1099" t="s">
        <v>395</v>
      </c>
      <c r="C176" s="1220"/>
      <c r="D176" s="918"/>
      <c r="E176" s="1221"/>
      <c r="F176" s="1008"/>
      <c r="G176" s="1222"/>
      <c r="H176" s="1221"/>
      <c r="I176" s="890"/>
    </row>
    <row r="177" spans="1:10" s="889" customFormat="1" ht="24" customHeight="1">
      <c r="A177" s="1813"/>
      <c r="B177" s="916" t="s">
        <v>380</v>
      </c>
      <c r="C177" s="1013" t="s">
        <v>757</v>
      </c>
      <c r="D177" s="922"/>
      <c r="E177" s="1140">
        <f>E148/E143</f>
        <v>6.95726308086352</v>
      </c>
      <c r="F177" s="1142"/>
      <c r="G177" s="1120">
        <f>G148/G143</f>
        <v>6.84775236308536</v>
      </c>
      <c r="H177" s="1140">
        <f>E177/G177*100-100</f>
        <v>1.5992213498914793</v>
      </c>
      <c r="I177" s="890"/>
      <c r="J177" s="934"/>
    </row>
    <row r="178" spans="1:9" s="889" customFormat="1" ht="24" customHeight="1">
      <c r="A178" s="1813"/>
      <c r="B178" s="916" t="s">
        <v>381</v>
      </c>
      <c r="C178" s="1013" t="s">
        <v>757</v>
      </c>
      <c r="D178" s="922"/>
      <c r="E178" s="1140">
        <f>E149/E144</f>
        <v>5.21533021694834</v>
      </c>
      <c r="F178" s="1000"/>
      <c r="G178" s="1120">
        <f>G149/G144</f>
        <v>5.134251576501826</v>
      </c>
      <c r="H178" s="1140">
        <f t="shared" si="10"/>
        <v>1.5791715547712926</v>
      </c>
      <c r="I178" s="890"/>
    </row>
    <row r="179" spans="1:9" s="889" customFormat="1" ht="24" customHeight="1">
      <c r="A179" s="1814"/>
      <c r="B179" s="279" t="s">
        <v>382</v>
      </c>
      <c r="C179" s="1017" t="s">
        <v>757</v>
      </c>
      <c r="D179" s="923"/>
      <c r="E179" s="1143">
        <f>E150/E145</f>
        <v>5.517331022530329</v>
      </c>
      <c r="F179" s="1045"/>
      <c r="G179" s="1144">
        <f>G150/G145</f>
        <v>5.193353474320242</v>
      </c>
      <c r="H179" s="1143">
        <f t="shared" si="10"/>
        <v>6.238311137727678</v>
      </c>
      <c r="I179" s="890"/>
    </row>
    <row r="180" spans="1:9" s="889" customFormat="1" ht="42" customHeight="1">
      <c r="A180" s="1784"/>
      <c r="B180" s="872"/>
      <c r="C180" s="1410"/>
      <c r="D180" s="1411"/>
      <c r="E180" s="1412"/>
      <c r="F180" s="1413"/>
      <c r="G180" s="1414"/>
      <c r="H180" s="1415"/>
      <c r="I180" s="890"/>
    </row>
    <row r="181" spans="1:8" s="889" customFormat="1" ht="49.5" customHeight="1">
      <c r="A181" s="1416" t="s">
        <v>14</v>
      </c>
      <c r="B181" s="1145" t="s">
        <v>921</v>
      </c>
      <c r="C181" s="1375" t="s">
        <v>396</v>
      </c>
      <c r="D181" s="1145" t="s">
        <v>901</v>
      </c>
      <c r="E181" s="1145" t="s">
        <v>397</v>
      </c>
      <c r="F181" s="1145" t="s">
        <v>686</v>
      </c>
      <c r="G181" s="1145" t="s">
        <v>902</v>
      </c>
      <c r="H181" s="1417"/>
    </row>
    <row r="182" spans="1:31" s="889" customFormat="1" ht="21.75" customHeight="1">
      <c r="A182" s="1418"/>
      <c r="B182" s="1419" t="s">
        <v>396</v>
      </c>
      <c r="C182" s="1147">
        <f>SUM(C183:C192)</f>
        <v>82791</v>
      </c>
      <c r="D182" s="1147">
        <f>SUM(D183:D192)</f>
        <v>24537</v>
      </c>
      <c r="E182" s="1146">
        <f>SUM(E183:E192)</f>
        <v>2257</v>
      </c>
      <c r="F182" s="1147">
        <f>SUM(F183:F192)</f>
        <v>10190</v>
      </c>
      <c r="G182" s="1146">
        <f>SUM(G183:G192)</f>
        <v>45807</v>
      </c>
      <c r="H182" s="1420"/>
      <c r="AE182" s="904"/>
    </row>
    <row r="183" spans="1:31" s="1378" customFormat="1" ht="22.5" customHeight="1">
      <c r="A183" s="1034">
        <v>1</v>
      </c>
      <c r="B183" s="1421" t="s">
        <v>97</v>
      </c>
      <c r="C183" s="1376">
        <f>SUM(D183:G183)</f>
        <v>2397</v>
      </c>
      <c r="D183" s="1376">
        <v>90</v>
      </c>
      <c r="E183" s="1127">
        <v>94</v>
      </c>
      <c r="F183" s="1053">
        <v>175</v>
      </c>
      <c r="G183" s="1127">
        <v>2038</v>
      </c>
      <c r="H183" s="1422"/>
      <c r="I183" s="1377"/>
      <c r="J183" s="1377"/>
      <c r="K183" s="1377"/>
      <c r="L183" s="1377"/>
      <c r="M183" s="1377"/>
      <c r="N183" s="1377"/>
      <c r="O183" s="1377"/>
      <c r="P183" s="1377"/>
      <c r="Q183" s="1377"/>
      <c r="R183" s="1377"/>
      <c r="S183" s="1377"/>
      <c r="T183" s="1377"/>
      <c r="U183" s="1377"/>
      <c r="V183" s="1377"/>
      <c r="W183" s="1377"/>
      <c r="X183" s="1377"/>
      <c r="Y183" s="1377"/>
      <c r="Z183" s="1377"/>
      <c r="AA183" s="1377"/>
      <c r="AB183" s="1377"/>
      <c r="AC183" s="1377"/>
      <c r="AD183" s="1377"/>
      <c r="AE183" s="1377"/>
    </row>
    <row r="184" spans="1:30" s="1378" customFormat="1" ht="22.5" customHeight="1">
      <c r="A184" s="1034">
        <v>2</v>
      </c>
      <c r="B184" s="1421" t="s">
        <v>146</v>
      </c>
      <c r="C184" s="1376">
        <f>SUM(D184:G184)</f>
        <v>3966</v>
      </c>
      <c r="D184" s="1376">
        <v>1983</v>
      </c>
      <c r="E184" s="1127">
        <v>0</v>
      </c>
      <c r="F184" s="1053">
        <v>103</v>
      </c>
      <c r="G184" s="1127">
        <v>1880</v>
      </c>
      <c r="H184" s="1423"/>
      <c r="J184" s="1379"/>
      <c r="AD184" s="1380" t="s">
        <v>779</v>
      </c>
    </row>
    <row r="185" spans="1:10" s="1378" customFormat="1" ht="22.5" customHeight="1">
      <c r="A185" s="1034">
        <v>3</v>
      </c>
      <c r="B185" s="1421" t="s">
        <v>92</v>
      </c>
      <c r="C185" s="1376">
        <f aca="true" t="shared" si="11" ref="C185:C192">SUM(D185:G185)</f>
        <v>11858</v>
      </c>
      <c r="D185" s="1376">
        <v>532</v>
      </c>
      <c r="E185" s="1127">
        <v>121</v>
      </c>
      <c r="F185" s="1053">
        <v>288</v>
      </c>
      <c r="G185" s="1127">
        <v>10917</v>
      </c>
      <c r="H185" s="1423"/>
      <c r="J185" s="1379"/>
    </row>
    <row r="186" spans="1:30" s="1378" customFormat="1" ht="22.5" customHeight="1">
      <c r="A186" s="1034">
        <v>4</v>
      </c>
      <c r="B186" s="1421" t="s">
        <v>93</v>
      </c>
      <c r="C186" s="1376">
        <f>SUM(D186:G186)</f>
        <v>7430</v>
      </c>
      <c r="D186" s="1376">
        <v>290</v>
      </c>
      <c r="E186" s="1127">
        <v>196</v>
      </c>
      <c r="F186" s="1053">
        <v>94</v>
      </c>
      <c r="G186" s="1127">
        <v>6850</v>
      </c>
      <c r="H186" s="1422"/>
      <c r="I186" s="1377"/>
      <c r="J186" s="1377"/>
      <c r="K186" s="1377"/>
      <c r="L186" s="1377"/>
      <c r="M186" s="1377"/>
      <c r="N186" s="1377"/>
      <c r="O186" s="1377"/>
      <c r="P186" s="1377"/>
      <c r="Q186" s="1377"/>
      <c r="R186" s="1377"/>
      <c r="S186" s="1377"/>
      <c r="T186" s="1377"/>
      <c r="U186" s="1377"/>
      <c r="V186" s="1377"/>
      <c r="W186" s="1377"/>
      <c r="X186" s="1377"/>
      <c r="Y186" s="1377"/>
      <c r="Z186" s="1377"/>
      <c r="AA186" s="1377"/>
      <c r="AB186" s="1377"/>
      <c r="AC186" s="1377"/>
      <c r="AD186" s="1381"/>
    </row>
    <row r="187" spans="1:32" s="1378" customFormat="1" ht="22.5" customHeight="1">
      <c r="A187" s="1034">
        <v>5</v>
      </c>
      <c r="B187" s="1421" t="s">
        <v>99</v>
      </c>
      <c r="C187" s="1376">
        <f>SUM(D187:G187)</f>
        <v>11406</v>
      </c>
      <c r="D187" s="1376">
        <v>1417</v>
      </c>
      <c r="E187" s="1127">
        <v>308</v>
      </c>
      <c r="F187" s="1053">
        <v>105</v>
      </c>
      <c r="G187" s="1127">
        <v>9576</v>
      </c>
      <c r="H187" s="1423"/>
      <c r="AE187" s="1382"/>
      <c r="AF187" s="1382"/>
    </row>
    <row r="188" spans="1:10" s="1378" customFormat="1" ht="22.5" customHeight="1">
      <c r="A188" s="1034">
        <v>6</v>
      </c>
      <c r="B188" s="1421" t="s">
        <v>95</v>
      </c>
      <c r="C188" s="1376">
        <f t="shared" si="11"/>
        <v>20910</v>
      </c>
      <c r="D188" s="1376">
        <v>6998</v>
      </c>
      <c r="E188" s="1127">
        <v>74</v>
      </c>
      <c r="F188" s="1053">
        <v>6930</v>
      </c>
      <c r="G188" s="1127">
        <v>6908</v>
      </c>
      <c r="H188" s="1423"/>
      <c r="J188" s="1382"/>
    </row>
    <row r="189" spans="1:33" s="1378" customFormat="1" ht="22.5" customHeight="1">
      <c r="A189" s="1034">
        <v>7</v>
      </c>
      <c r="B189" s="1421" t="s">
        <v>398</v>
      </c>
      <c r="C189" s="1376">
        <f t="shared" si="11"/>
        <v>11494</v>
      </c>
      <c r="D189" s="1376">
        <v>5747</v>
      </c>
      <c r="E189" s="1127">
        <v>0</v>
      </c>
      <c r="F189" s="1053">
        <v>0</v>
      </c>
      <c r="G189" s="1127">
        <v>5747</v>
      </c>
      <c r="H189" s="1423"/>
      <c r="AE189" s="1382"/>
      <c r="AG189" s="1382"/>
    </row>
    <row r="190" spans="1:30" s="1378" customFormat="1" ht="22.5" customHeight="1">
      <c r="A190" s="1034">
        <v>8</v>
      </c>
      <c r="B190" s="1421" t="s">
        <v>490</v>
      </c>
      <c r="C190" s="1376">
        <f t="shared" si="11"/>
        <v>4740</v>
      </c>
      <c r="D190" s="1376">
        <v>2176</v>
      </c>
      <c r="E190" s="1127">
        <v>1198</v>
      </c>
      <c r="F190" s="1053">
        <v>84</v>
      </c>
      <c r="G190" s="1127">
        <f>F190+E190</f>
        <v>1282</v>
      </c>
      <c r="H190" s="1423"/>
      <c r="AD190" s="1382"/>
    </row>
    <row r="191" spans="1:8" s="1378" customFormat="1" ht="22.5" customHeight="1">
      <c r="A191" s="1034">
        <v>9</v>
      </c>
      <c r="B191" s="1421" t="s">
        <v>399</v>
      </c>
      <c r="C191" s="1376">
        <f t="shared" si="11"/>
        <v>2730</v>
      </c>
      <c r="D191" s="1376">
        <v>2374</v>
      </c>
      <c r="E191" s="1127">
        <v>183</v>
      </c>
      <c r="F191" s="1053">
        <v>98</v>
      </c>
      <c r="G191" s="1127">
        <v>75</v>
      </c>
      <c r="H191" s="1422"/>
    </row>
    <row r="192" spans="1:8" s="1378" customFormat="1" ht="22.5" customHeight="1">
      <c r="A192" s="1362">
        <v>11</v>
      </c>
      <c r="B192" s="1424" t="s">
        <v>400</v>
      </c>
      <c r="C192" s="1383">
        <f t="shared" si="11"/>
        <v>5860</v>
      </c>
      <c r="D192" s="1383">
        <f>E192+G192+F192</f>
        <v>2930</v>
      </c>
      <c r="E192" s="1129">
        <v>83</v>
      </c>
      <c r="F192" s="1128">
        <f>303+497+73+276+110+1054</f>
        <v>2313</v>
      </c>
      <c r="G192" s="1129">
        <v>534</v>
      </c>
      <c r="H192" s="1423"/>
    </row>
    <row r="193" spans="1:8" ht="15.75">
      <c r="A193" s="1785"/>
      <c r="B193" s="935"/>
      <c r="C193" s="1384"/>
      <c r="D193" s="1002"/>
      <c r="E193" s="1148"/>
      <c r="F193" s="1002"/>
      <c r="G193" s="1148"/>
      <c r="H193" s="964"/>
    </row>
    <row r="194" spans="1:8" ht="18.75" customHeight="1">
      <c r="A194" s="1785"/>
      <c r="B194" s="935"/>
      <c r="C194" s="1384"/>
      <c r="D194" s="1002"/>
      <c r="E194" s="1148"/>
      <c r="F194" s="1002"/>
      <c r="G194" s="1148"/>
      <c r="H194" s="964"/>
    </row>
    <row r="195" spans="2:6" ht="18.75" customHeight="1">
      <c r="B195" s="1385" t="s">
        <v>585</v>
      </c>
      <c r="D195" s="1003"/>
      <c r="E195" s="1149"/>
      <c r="F195" s="1003"/>
    </row>
    <row r="196" ht="15.75" customHeight="1"/>
    <row r="197" ht="15.75" customHeight="1"/>
    <row r="198" ht="15.75" customHeight="1"/>
  </sheetData>
  <sheetProtection/>
  <mergeCells count="32">
    <mergeCell ref="A1:H1"/>
    <mergeCell ref="B27:H27"/>
    <mergeCell ref="A2:H2"/>
    <mergeCell ref="D4:E4"/>
    <mergeCell ref="F4:G4"/>
    <mergeCell ref="A4:A5"/>
    <mergeCell ref="B4:B5"/>
    <mergeCell ref="C4:C5"/>
    <mergeCell ref="H4:H5"/>
    <mergeCell ref="A132:A136"/>
    <mergeCell ref="B43:H43"/>
    <mergeCell ref="B37:H37"/>
    <mergeCell ref="B54:H54"/>
    <mergeCell ref="B61:H61"/>
    <mergeCell ref="C131:H131"/>
    <mergeCell ref="E111:G112"/>
    <mergeCell ref="B96:H96"/>
    <mergeCell ref="B110:H110"/>
    <mergeCell ref="B123:H123"/>
    <mergeCell ref="B66:H66"/>
    <mergeCell ref="B75:H75"/>
    <mergeCell ref="B77:H77"/>
    <mergeCell ref="B86:H86"/>
    <mergeCell ref="E76:H76"/>
    <mergeCell ref="A137:A141"/>
    <mergeCell ref="A176:A179"/>
    <mergeCell ref="A142:A146"/>
    <mergeCell ref="A147:A150"/>
    <mergeCell ref="A151:A155"/>
    <mergeCell ref="A156:A160"/>
    <mergeCell ref="A163:A169"/>
    <mergeCell ref="A172:A175"/>
  </mergeCells>
  <printOptions/>
  <pageMargins left="0.35433070866141736" right="0.1968503937007874" top="0.68" bottom="0.5118110236220472" header="0.3937007874015748" footer="0.2755905511811024"/>
  <pageSetup horizontalDpi="600" verticalDpi="600" orientation="portrait" paperSize="9" r:id="rId2"/>
  <headerFooter alignWithMargins="0">
    <oddHeader>&amp;C&amp;P</oddHeader>
  </headerFooter>
  <ignoredErrors>
    <ignoredError sqref="H34:H36" evalError="1"/>
    <ignoredError sqref="F113 F124 F1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Y68"/>
  <sheetViews>
    <sheetView zoomScale="108" zoomScaleNormal="108" zoomScaleSheetLayoutView="100" zoomScalePageLayoutView="0" workbookViewId="0" topLeftCell="A37">
      <selection activeCell="AU54" sqref="AU54"/>
    </sheetView>
  </sheetViews>
  <sheetFormatPr defaultColWidth="8.796875" defaultRowHeight="15"/>
  <cols>
    <col min="1" max="1" width="2.5" style="1077" customWidth="1"/>
    <col min="2" max="2" width="19" style="28" customWidth="1"/>
    <col min="3" max="3" width="8.69921875" style="28" customWidth="1"/>
    <col min="4" max="4" width="8.69921875" style="1236" customWidth="1"/>
    <col min="5" max="5" width="6.69921875" style="1236" customWidth="1"/>
    <col min="6" max="6" width="6.59765625" style="1236" customWidth="1"/>
    <col min="7" max="7" width="6.69921875" style="1236" customWidth="1"/>
    <col min="8" max="8" width="5.69921875" style="1236" customWidth="1"/>
    <col min="9" max="9" width="6.5" style="1236" customWidth="1"/>
    <col min="10" max="10" width="7.09765625" style="1378" customWidth="1"/>
    <col min="11" max="11" width="7.3984375" style="1378" customWidth="1"/>
    <col min="12" max="12" width="7.59765625" style="1377" customWidth="1"/>
    <col min="13" max="13" width="7.5" style="1378" customWidth="1"/>
    <col min="14" max="14" width="6.59765625" style="1378" customWidth="1"/>
    <col min="15" max="15" width="7.3984375" style="1378" customWidth="1"/>
    <col min="16" max="16" width="6.59765625" style="1378" customWidth="1"/>
    <col min="17" max="18" width="6.5" style="1378" customWidth="1"/>
    <col min="19" max="19" width="11.09765625" style="11" hidden="1" customWidth="1"/>
    <col min="20" max="20" width="0" style="0" hidden="1" customWidth="1"/>
    <col min="21" max="21" width="17.3984375" style="0" hidden="1" customWidth="1"/>
    <col min="22" max="22" width="31.09765625" style="0" hidden="1" customWidth="1"/>
    <col min="23" max="43" width="0" style="0" hidden="1" customWidth="1"/>
  </cols>
  <sheetData>
    <row r="1" spans="1:18" ht="26.25" customHeight="1">
      <c r="A1" s="1872" t="s">
        <v>837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L1" s="1872"/>
      <c r="M1" s="1872"/>
      <c r="N1" s="1872"/>
      <c r="O1" s="1872"/>
      <c r="P1" s="1872"/>
      <c r="Q1" s="1872"/>
      <c r="R1" s="1872"/>
    </row>
    <row r="2" spans="1:19" s="1110" customFormat="1" ht="15.75" customHeight="1">
      <c r="A2" s="1874" t="s">
        <v>14</v>
      </c>
      <c r="B2" s="1870" t="s">
        <v>107</v>
      </c>
      <c r="C2" s="1870" t="s">
        <v>108</v>
      </c>
      <c r="D2" s="1866" t="s">
        <v>816</v>
      </c>
      <c r="E2" s="1866" t="s">
        <v>743</v>
      </c>
      <c r="F2" s="1868" t="s">
        <v>660</v>
      </c>
      <c r="G2" s="1868" t="s">
        <v>600</v>
      </c>
      <c r="H2" s="1866" t="s">
        <v>601</v>
      </c>
      <c r="I2" s="1877" t="s">
        <v>876</v>
      </c>
      <c r="J2" s="1877" t="s">
        <v>875</v>
      </c>
      <c r="K2" s="1866" t="s">
        <v>874</v>
      </c>
      <c r="L2" s="1866" t="s">
        <v>873</v>
      </c>
      <c r="M2" s="1876" t="s">
        <v>138</v>
      </c>
      <c r="N2" s="1876"/>
      <c r="O2" s="1876" t="s">
        <v>139</v>
      </c>
      <c r="P2" s="1876"/>
      <c r="Q2" s="1879" t="s">
        <v>1</v>
      </c>
      <c r="R2" s="1879"/>
      <c r="S2" s="1109"/>
    </row>
    <row r="3" spans="1:19" s="1112" customFormat="1" ht="45.75" customHeight="1">
      <c r="A3" s="1875"/>
      <c r="B3" s="1871"/>
      <c r="C3" s="1871"/>
      <c r="D3" s="1867"/>
      <c r="E3" s="1867"/>
      <c r="F3" s="1869"/>
      <c r="G3" s="1869"/>
      <c r="H3" s="1867"/>
      <c r="I3" s="1878"/>
      <c r="J3" s="1878"/>
      <c r="K3" s="1867"/>
      <c r="L3" s="1867"/>
      <c r="M3" s="1425" t="s">
        <v>872</v>
      </c>
      <c r="N3" s="1425" t="s">
        <v>112</v>
      </c>
      <c r="O3" s="1425" t="s">
        <v>870</v>
      </c>
      <c r="P3" s="1425" t="s">
        <v>113</v>
      </c>
      <c r="Q3" s="1426" t="s">
        <v>871</v>
      </c>
      <c r="R3" s="1426" t="s">
        <v>114</v>
      </c>
      <c r="S3" s="1111"/>
    </row>
    <row r="4" spans="1:25" ht="18" customHeight="1">
      <c r="A4" s="1427">
        <v>1</v>
      </c>
      <c r="B4" s="1456" t="s">
        <v>680</v>
      </c>
      <c r="C4" s="1457">
        <f aca="true" t="shared" si="0" ref="C4:C9">SUM(D4:R4)</f>
        <v>3195</v>
      </c>
      <c r="D4" s="1458">
        <f aca="true" t="shared" si="1" ref="D4:L4">SUM(D5:D8)</f>
        <v>780</v>
      </c>
      <c r="E4" s="1458">
        <f t="shared" si="1"/>
        <v>100</v>
      </c>
      <c r="F4" s="1458">
        <f t="shared" si="1"/>
        <v>200</v>
      </c>
      <c r="G4" s="1458">
        <f t="shared" si="1"/>
        <v>70</v>
      </c>
      <c r="H4" s="1458">
        <f t="shared" si="1"/>
        <v>100</v>
      </c>
      <c r="I4" s="1458">
        <f t="shared" si="1"/>
        <v>75</v>
      </c>
      <c r="J4" s="1458">
        <f t="shared" si="1"/>
        <v>95</v>
      </c>
      <c r="K4" s="1458">
        <f t="shared" si="1"/>
        <v>480</v>
      </c>
      <c r="L4" s="1458">
        <f t="shared" si="1"/>
        <v>290</v>
      </c>
      <c r="M4" s="1873">
        <f>SUM(M5:N8)</f>
        <v>395</v>
      </c>
      <c r="N4" s="1873"/>
      <c r="O4" s="1873">
        <f>SUM(O5:P8)</f>
        <v>420</v>
      </c>
      <c r="P4" s="1873"/>
      <c r="Q4" s="1873">
        <f>SUM(Q5:R8)</f>
        <v>190</v>
      </c>
      <c r="R4" s="1873"/>
      <c r="T4" s="275" t="s">
        <v>411</v>
      </c>
      <c r="U4" s="275" t="s">
        <v>779</v>
      </c>
      <c r="V4" s="1054" t="s">
        <v>115</v>
      </c>
      <c r="W4" s="1055"/>
      <c r="X4" s="1056">
        <f>X5+X6+X7+X8</f>
        <v>3125</v>
      </c>
      <c r="Y4" s="1057">
        <f>Y5+Y6+Y7+Y8</f>
        <v>3125</v>
      </c>
    </row>
    <row r="5" spans="1:25" s="873" customFormat="1" ht="18.75" customHeight="1">
      <c r="A5" s="1076"/>
      <c r="B5" s="827" t="s">
        <v>116</v>
      </c>
      <c r="C5" s="986">
        <f t="shared" si="0"/>
        <v>1250</v>
      </c>
      <c r="D5" s="1430">
        <v>780</v>
      </c>
      <c r="E5" s="1459">
        <v>100</v>
      </c>
      <c r="F5" s="1430">
        <v>200</v>
      </c>
      <c r="G5" s="1430">
        <v>70</v>
      </c>
      <c r="H5" s="1430">
        <v>100</v>
      </c>
      <c r="I5" s="1430"/>
      <c r="J5" s="1430"/>
      <c r="K5" s="1430"/>
      <c r="L5" s="1430"/>
      <c r="M5" s="1430"/>
      <c r="N5" s="1430"/>
      <c r="O5" s="1430"/>
      <c r="P5" s="1430"/>
      <c r="Q5" s="1430"/>
      <c r="R5" s="1430"/>
      <c r="S5" s="867"/>
      <c r="V5" s="1062" t="s">
        <v>596</v>
      </c>
      <c r="W5" s="1066"/>
      <c r="X5" s="1064">
        <v>1250</v>
      </c>
      <c r="Y5" s="1065">
        <f>X5</f>
        <v>1250</v>
      </c>
    </row>
    <row r="6" spans="1:25" s="473" customFormat="1" ht="18.75" customHeight="1">
      <c r="A6" s="1076"/>
      <c r="B6" s="827" t="s">
        <v>760</v>
      </c>
      <c r="C6" s="986">
        <f t="shared" si="0"/>
        <v>1100</v>
      </c>
      <c r="D6" s="1430"/>
      <c r="E6" s="1459"/>
      <c r="F6" s="1460"/>
      <c r="G6" s="1430"/>
      <c r="H6" s="1430"/>
      <c r="I6" s="1430"/>
      <c r="J6" s="1430">
        <v>60</v>
      </c>
      <c r="K6" s="1430">
        <v>350</v>
      </c>
      <c r="L6" s="1430">
        <v>200</v>
      </c>
      <c r="M6" s="1430">
        <v>200</v>
      </c>
      <c r="N6" s="1430"/>
      <c r="O6" s="1430">
        <v>200</v>
      </c>
      <c r="P6" s="1430"/>
      <c r="Q6" s="1430">
        <v>90</v>
      </c>
      <c r="R6" s="1430"/>
      <c r="S6" s="868"/>
      <c r="V6" s="1062" t="s">
        <v>760</v>
      </c>
      <c r="W6" s="1066"/>
      <c r="X6" s="1064">
        <v>1030</v>
      </c>
      <c r="Y6" s="1065">
        <f>X6</f>
        <v>1030</v>
      </c>
    </row>
    <row r="7" spans="1:25" s="873" customFormat="1" ht="18.75" customHeight="1">
      <c r="A7" s="1076"/>
      <c r="B7" s="827" t="s">
        <v>602</v>
      </c>
      <c r="C7" s="986">
        <f>SUM(D7:R7)</f>
        <v>190</v>
      </c>
      <c r="D7" s="1430"/>
      <c r="E7" s="1459"/>
      <c r="F7" s="1461"/>
      <c r="G7" s="1430"/>
      <c r="H7" s="1430"/>
      <c r="I7" s="1430"/>
      <c r="J7" s="1430"/>
      <c r="K7" s="1430"/>
      <c r="L7" s="1430"/>
      <c r="M7" s="1430"/>
      <c r="N7" s="1430">
        <v>70</v>
      </c>
      <c r="O7" s="1430"/>
      <c r="P7" s="1430">
        <v>80</v>
      </c>
      <c r="Q7" s="1430"/>
      <c r="R7" s="1430">
        <v>40</v>
      </c>
      <c r="S7" s="867"/>
      <c r="V7" s="1062" t="s">
        <v>798</v>
      </c>
      <c r="W7" s="1063"/>
      <c r="X7" s="1064">
        <v>190</v>
      </c>
      <c r="Y7" s="1065">
        <f>X7</f>
        <v>190</v>
      </c>
    </row>
    <row r="8" spans="1:25" s="145" customFormat="1" ht="18.75" customHeight="1">
      <c r="A8" s="1076"/>
      <c r="B8" s="827" t="s">
        <v>118</v>
      </c>
      <c r="C8" s="986">
        <f t="shared" si="0"/>
        <v>655</v>
      </c>
      <c r="D8" s="1430"/>
      <c r="E8" s="1459"/>
      <c r="F8" s="1430"/>
      <c r="G8" s="1429"/>
      <c r="H8" s="1429"/>
      <c r="I8" s="1430">
        <v>75</v>
      </c>
      <c r="J8" s="1430">
        <v>35</v>
      </c>
      <c r="K8" s="1430">
        <v>130</v>
      </c>
      <c r="L8" s="1430">
        <v>90</v>
      </c>
      <c r="M8" s="1430">
        <v>125</v>
      </c>
      <c r="N8" s="1430"/>
      <c r="O8" s="1430">
        <v>140</v>
      </c>
      <c r="P8" s="1429"/>
      <c r="Q8" s="1430">
        <v>60</v>
      </c>
      <c r="R8" s="1429"/>
      <c r="S8" s="1061"/>
      <c r="V8" s="1058" t="s">
        <v>598</v>
      </c>
      <c r="W8" s="1060"/>
      <c r="X8" s="256">
        <v>655</v>
      </c>
      <c r="Y8" s="1059">
        <f>X8</f>
        <v>655</v>
      </c>
    </row>
    <row r="9" spans="1:18" ht="19.5" customHeight="1">
      <c r="A9" s="1076">
        <v>2</v>
      </c>
      <c r="B9" s="1433" t="s">
        <v>679</v>
      </c>
      <c r="C9" s="1428">
        <f t="shared" si="0"/>
        <v>299415</v>
      </c>
      <c r="D9" s="1429">
        <f aca="true" t="shared" si="2" ref="D9:L9">SUM(D10:D13)</f>
        <v>52735</v>
      </c>
      <c r="E9" s="1429">
        <f t="shared" si="2"/>
        <v>901</v>
      </c>
      <c r="F9" s="1429">
        <f t="shared" si="2"/>
        <v>2176</v>
      </c>
      <c r="G9" s="1429">
        <f t="shared" si="2"/>
        <v>1861</v>
      </c>
      <c r="H9" s="1429">
        <f t="shared" si="2"/>
        <v>810</v>
      </c>
      <c r="I9" s="1429">
        <f t="shared" si="2"/>
        <v>17690</v>
      </c>
      <c r="J9" s="1429">
        <f t="shared" si="2"/>
        <v>12487</v>
      </c>
      <c r="K9" s="1429">
        <f t="shared" si="2"/>
        <v>59000</v>
      </c>
      <c r="L9" s="1429">
        <f t="shared" si="2"/>
        <v>41299</v>
      </c>
      <c r="M9" s="1880">
        <f>M11+N12+M13+M12+M10+N10+N11+N13</f>
        <v>48637</v>
      </c>
      <c r="N9" s="1880"/>
      <c r="O9" s="1880">
        <f>O11+P12+O13+O12+O10+P10+P11+P13</f>
        <v>45400</v>
      </c>
      <c r="P9" s="1880"/>
      <c r="Q9" s="1880">
        <f>Q11+R12+Q13+Q12+Q10+R10+R11+R13</f>
        <v>16419</v>
      </c>
      <c r="R9" s="1880"/>
    </row>
    <row r="10" spans="1:19" s="28" customFormat="1" ht="18.75" customHeight="1">
      <c r="A10" s="1076"/>
      <c r="B10" s="827" t="s">
        <v>671</v>
      </c>
      <c r="C10" s="456">
        <f>SUM(D10:R10)</f>
        <v>58483</v>
      </c>
      <c r="D10" s="1438">
        <v>52735</v>
      </c>
      <c r="E10" s="1430">
        <v>901</v>
      </c>
      <c r="F10" s="1430">
        <v>2176</v>
      </c>
      <c r="G10" s="1430">
        <v>1861</v>
      </c>
      <c r="H10" s="1430">
        <v>810</v>
      </c>
      <c r="I10" s="1430"/>
      <c r="J10" s="1430"/>
      <c r="K10" s="1430"/>
      <c r="L10" s="1430"/>
      <c r="M10" s="1430"/>
      <c r="N10" s="1430"/>
      <c r="O10" s="1430"/>
      <c r="P10" s="1430"/>
      <c r="Q10" s="1430"/>
      <c r="R10" s="1430"/>
      <c r="S10" s="937"/>
    </row>
    <row r="11" spans="1:19" s="28" customFormat="1" ht="18.75" customHeight="1">
      <c r="A11" s="1076"/>
      <c r="B11" s="827" t="s">
        <v>761</v>
      </c>
      <c r="C11" s="456">
        <f aca="true" t="shared" si="3" ref="C11:C32">SUM(D11:R11)</f>
        <v>106561</v>
      </c>
      <c r="D11" s="1430"/>
      <c r="E11" s="1430"/>
      <c r="F11" s="1430"/>
      <c r="G11" s="1430"/>
      <c r="H11" s="1430"/>
      <c r="I11" s="1430"/>
      <c r="J11" s="1430">
        <v>6041</v>
      </c>
      <c r="K11" s="1430">
        <v>29556</v>
      </c>
      <c r="L11" s="1430">
        <v>21129</v>
      </c>
      <c r="M11" s="1430">
        <v>22521</v>
      </c>
      <c r="N11" s="1430"/>
      <c r="O11" s="1430">
        <v>21545</v>
      </c>
      <c r="P11" s="1430"/>
      <c r="Q11" s="1430">
        <v>5769</v>
      </c>
      <c r="R11" s="1430"/>
      <c r="S11" s="889"/>
    </row>
    <row r="12" spans="1:23" s="28" customFormat="1" ht="18.75" customHeight="1">
      <c r="A12" s="1076"/>
      <c r="B12" s="827" t="s">
        <v>133</v>
      </c>
      <c r="C12" s="456">
        <f t="shared" si="3"/>
        <v>13454</v>
      </c>
      <c r="D12" s="1430"/>
      <c r="E12" s="1430"/>
      <c r="F12" s="1430"/>
      <c r="G12" s="1430"/>
      <c r="H12" s="1430"/>
      <c r="I12" s="1430"/>
      <c r="J12" s="1430"/>
      <c r="K12" s="1430"/>
      <c r="L12" s="1430"/>
      <c r="M12" s="1430"/>
      <c r="N12" s="1430">
        <v>4206</v>
      </c>
      <c r="O12" s="1430"/>
      <c r="P12" s="1430">
        <v>7235</v>
      </c>
      <c r="Q12" s="1430"/>
      <c r="R12" s="1430">
        <v>2013</v>
      </c>
      <c r="S12" s="889"/>
      <c r="U12" s="9"/>
      <c r="W12" s="891"/>
    </row>
    <row r="13" spans="1:19" s="28" customFormat="1" ht="18.75" customHeight="1">
      <c r="A13" s="1076"/>
      <c r="B13" s="827" t="s">
        <v>124</v>
      </c>
      <c r="C13" s="456">
        <f t="shared" si="3"/>
        <v>120917</v>
      </c>
      <c r="D13" s="1430"/>
      <c r="E13" s="1430"/>
      <c r="F13" s="1430"/>
      <c r="G13" s="1430"/>
      <c r="H13" s="1430"/>
      <c r="I13" s="1430">
        <v>17690</v>
      </c>
      <c r="J13" s="1430">
        <v>6446</v>
      </c>
      <c r="K13" s="1431">
        <v>29444</v>
      </c>
      <c r="L13" s="1430">
        <v>20170</v>
      </c>
      <c r="M13" s="1432">
        <v>21910</v>
      </c>
      <c r="N13" s="1430"/>
      <c r="O13" s="1430">
        <v>16620</v>
      </c>
      <c r="P13" s="1430"/>
      <c r="Q13" s="1430">
        <v>8637</v>
      </c>
      <c r="R13" s="1430"/>
      <c r="S13" s="889"/>
    </row>
    <row r="14" spans="1:22" ht="19.5" customHeight="1">
      <c r="A14" s="1076">
        <v>3</v>
      </c>
      <c r="B14" s="1433" t="s">
        <v>142</v>
      </c>
      <c r="C14" s="1434">
        <f t="shared" si="3"/>
        <v>32663</v>
      </c>
      <c r="D14" s="1429">
        <f aca="true" t="shared" si="4" ref="D14:L14">SUM(D15:D18)</f>
        <v>11564</v>
      </c>
      <c r="E14" s="1429">
        <f t="shared" si="4"/>
        <v>294</v>
      </c>
      <c r="F14" s="1429">
        <f t="shared" si="4"/>
        <v>1198</v>
      </c>
      <c r="G14" s="1429">
        <f t="shared" si="4"/>
        <v>454</v>
      </c>
      <c r="H14" s="1429">
        <f t="shared" si="4"/>
        <v>155</v>
      </c>
      <c r="I14" s="1429">
        <f t="shared" si="4"/>
        <v>0</v>
      </c>
      <c r="J14" s="1429">
        <f t="shared" si="4"/>
        <v>925</v>
      </c>
      <c r="K14" s="1429">
        <f t="shared" si="4"/>
        <v>5521</v>
      </c>
      <c r="L14" s="1429">
        <f t="shared" si="4"/>
        <v>4424</v>
      </c>
      <c r="M14" s="1880">
        <f>SUM(M15:N18)</f>
        <v>3033</v>
      </c>
      <c r="N14" s="1880"/>
      <c r="O14" s="1880">
        <f>SUM(O15:P18)</f>
        <v>3627</v>
      </c>
      <c r="P14" s="1880"/>
      <c r="Q14" s="1880">
        <f>SUM(Q15:R18)</f>
        <v>1468</v>
      </c>
      <c r="R14" s="1880"/>
      <c r="V14" s="1032"/>
    </row>
    <row r="15" spans="1:19" s="28" customFormat="1" ht="18.75" customHeight="1">
      <c r="A15" s="1076"/>
      <c r="B15" s="827" t="s">
        <v>671</v>
      </c>
      <c r="C15" s="986">
        <f t="shared" si="3"/>
        <v>13665</v>
      </c>
      <c r="D15" s="1430">
        <v>11564</v>
      </c>
      <c r="E15" s="1430">
        <v>294</v>
      </c>
      <c r="F15" s="1430">
        <v>1198</v>
      </c>
      <c r="G15" s="1430">
        <v>454</v>
      </c>
      <c r="H15" s="1430">
        <v>155</v>
      </c>
      <c r="I15" s="1430"/>
      <c r="J15" s="1430"/>
      <c r="K15" s="1430"/>
      <c r="L15" s="1430"/>
      <c r="M15" s="1430"/>
      <c r="N15" s="1430"/>
      <c r="O15" s="1430"/>
      <c r="P15" s="1430"/>
      <c r="Q15" s="1430"/>
      <c r="R15" s="1430"/>
      <c r="S15" s="889"/>
    </row>
    <row r="16" spans="1:19" s="28" customFormat="1" ht="18.75" customHeight="1">
      <c r="A16" s="1076"/>
      <c r="B16" s="827" t="s">
        <v>761</v>
      </c>
      <c r="C16" s="986">
        <f t="shared" si="3"/>
        <v>16686</v>
      </c>
      <c r="D16" s="1430"/>
      <c r="E16" s="1430"/>
      <c r="F16" s="1430"/>
      <c r="G16" s="1430"/>
      <c r="H16" s="1462"/>
      <c r="I16" s="1430"/>
      <c r="J16" s="1430">
        <v>925</v>
      </c>
      <c r="K16" s="1430">
        <v>5521</v>
      </c>
      <c r="L16" s="1430">
        <v>4424</v>
      </c>
      <c r="M16" s="1430">
        <v>2340</v>
      </c>
      <c r="N16" s="1430"/>
      <c r="O16" s="1430">
        <v>2397</v>
      </c>
      <c r="P16" s="1430"/>
      <c r="Q16" s="1430">
        <v>1079</v>
      </c>
      <c r="R16" s="1430"/>
      <c r="S16" s="889"/>
    </row>
    <row r="17" spans="1:19" s="28" customFormat="1" ht="18.75" customHeight="1">
      <c r="A17" s="1076"/>
      <c r="B17" s="827" t="s">
        <v>133</v>
      </c>
      <c r="C17" s="986">
        <f t="shared" si="3"/>
        <v>2308</v>
      </c>
      <c r="D17" s="1430"/>
      <c r="E17" s="1430"/>
      <c r="F17" s="1430"/>
      <c r="G17" s="1430"/>
      <c r="H17" s="1430"/>
      <c r="I17" s="1430"/>
      <c r="J17" s="1430"/>
      <c r="K17" s="1430"/>
      <c r="L17" s="1430"/>
      <c r="M17" s="1430"/>
      <c r="N17" s="1430">
        <v>690</v>
      </c>
      <c r="O17" s="1430"/>
      <c r="P17" s="1430">
        <v>1229</v>
      </c>
      <c r="Q17" s="1430"/>
      <c r="R17" s="1430">
        <v>389</v>
      </c>
      <c r="S17" s="985"/>
    </row>
    <row r="18" spans="1:19" s="28" customFormat="1" ht="18.75" customHeight="1">
      <c r="A18" s="1076"/>
      <c r="B18" s="827" t="s">
        <v>124</v>
      </c>
      <c r="C18" s="986">
        <f t="shared" si="3"/>
        <v>4</v>
      </c>
      <c r="D18" s="1430"/>
      <c r="E18" s="1430"/>
      <c r="F18" s="1430"/>
      <c r="G18" s="1430"/>
      <c r="H18" s="1430"/>
      <c r="I18" s="1430">
        <v>0</v>
      </c>
      <c r="J18" s="1430">
        <v>0</v>
      </c>
      <c r="K18" s="1430">
        <v>0</v>
      </c>
      <c r="L18" s="1430">
        <v>0</v>
      </c>
      <c r="M18" s="996">
        <v>3</v>
      </c>
      <c r="N18" s="1430"/>
      <c r="O18" s="1430">
        <v>1</v>
      </c>
      <c r="P18" s="1430"/>
      <c r="Q18" s="1430">
        <v>0</v>
      </c>
      <c r="R18" s="1430"/>
      <c r="S18" s="937"/>
    </row>
    <row r="19" spans="1:18" ht="19.5" customHeight="1">
      <c r="A19" s="1076">
        <v>4</v>
      </c>
      <c r="B19" s="1433" t="s">
        <v>122</v>
      </c>
      <c r="C19" s="1434">
        <f t="shared" si="3"/>
        <v>194828</v>
      </c>
      <c r="D19" s="1429">
        <f aca="true" t="shared" si="5" ref="D19:L19">SUM(D20:D22)</f>
        <v>67444</v>
      </c>
      <c r="E19" s="1429">
        <f t="shared" si="5"/>
        <v>4816</v>
      </c>
      <c r="F19" s="1429">
        <f t="shared" si="5"/>
        <v>14025</v>
      </c>
      <c r="G19" s="1429">
        <f t="shared" si="5"/>
        <v>4131</v>
      </c>
      <c r="H19" s="1429">
        <f t="shared" si="5"/>
        <v>4655</v>
      </c>
      <c r="I19" s="1429">
        <f t="shared" si="5"/>
        <v>0</v>
      </c>
      <c r="J19" s="1429">
        <f t="shared" si="5"/>
        <v>4380</v>
      </c>
      <c r="K19" s="1429">
        <f t="shared" si="5"/>
        <v>31676</v>
      </c>
      <c r="L19" s="1429">
        <f t="shared" si="5"/>
        <v>16703</v>
      </c>
      <c r="M19" s="1880">
        <f>SUM(M20:N22)</f>
        <v>19096</v>
      </c>
      <c r="N19" s="1880"/>
      <c r="O19" s="1880">
        <f>SUM(O20:P22)</f>
        <v>20853</v>
      </c>
      <c r="P19" s="1880"/>
      <c r="Q19" s="1880">
        <f>SUM(Q20:R22)</f>
        <v>7049</v>
      </c>
      <c r="R19" s="1880"/>
    </row>
    <row r="20" spans="1:19" s="28" customFormat="1" ht="18.75" customHeight="1">
      <c r="A20" s="1076"/>
      <c r="B20" s="827" t="s">
        <v>671</v>
      </c>
      <c r="C20" s="986">
        <f t="shared" si="3"/>
        <v>95071</v>
      </c>
      <c r="D20" s="1430">
        <v>67444</v>
      </c>
      <c r="E20" s="1430">
        <v>4816</v>
      </c>
      <c r="F20" s="1430">
        <v>14025</v>
      </c>
      <c r="G20" s="1430">
        <v>4131</v>
      </c>
      <c r="H20" s="1430">
        <v>4655</v>
      </c>
      <c r="I20" s="1430"/>
      <c r="J20" s="1430"/>
      <c r="K20" s="1430"/>
      <c r="L20" s="1430"/>
      <c r="M20" s="1430"/>
      <c r="N20" s="1430"/>
      <c r="O20" s="1430"/>
      <c r="P20" s="1430"/>
      <c r="Q20" s="1430"/>
      <c r="R20" s="1430"/>
      <c r="S20" s="889"/>
    </row>
    <row r="21" spans="1:19" s="28" customFormat="1" ht="18.75" customHeight="1">
      <c r="A21" s="1076"/>
      <c r="B21" s="827" t="s">
        <v>761</v>
      </c>
      <c r="C21" s="986">
        <f t="shared" si="3"/>
        <v>87023</v>
      </c>
      <c r="D21" s="1430"/>
      <c r="E21" s="1430"/>
      <c r="F21" s="1430"/>
      <c r="G21" s="1430"/>
      <c r="H21" s="1430"/>
      <c r="I21" s="1430"/>
      <c r="J21" s="1430">
        <v>4380</v>
      </c>
      <c r="K21" s="1430">
        <v>31676</v>
      </c>
      <c r="L21" s="1430">
        <v>16703</v>
      </c>
      <c r="M21" s="1430">
        <v>14491</v>
      </c>
      <c r="N21" s="1430"/>
      <c r="O21" s="1430">
        <v>14701</v>
      </c>
      <c r="P21" s="1430"/>
      <c r="Q21" s="1430">
        <v>5072</v>
      </c>
      <c r="R21" s="1430"/>
      <c r="S21" s="889"/>
    </row>
    <row r="22" spans="1:19" s="28" customFormat="1" ht="18.75" customHeight="1">
      <c r="A22" s="1076"/>
      <c r="B22" s="827" t="s">
        <v>133</v>
      </c>
      <c r="C22" s="986">
        <f t="shared" si="3"/>
        <v>12734</v>
      </c>
      <c r="D22" s="1430"/>
      <c r="E22" s="1430"/>
      <c r="F22" s="1430"/>
      <c r="G22" s="1430"/>
      <c r="H22" s="1430"/>
      <c r="I22" s="1430"/>
      <c r="J22" s="1430"/>
      <c r="K22" s="1430"/>
      <c r="L22" s="1430"/>
      <c r="M22" s="1430"/>
      <c r="N22" s="1430">
        <v>4605</v>
      </c>
      <c r="O22" s="1430"/>
      <c r="P22" s="1430">
        <v>6152</v>
      </c>
      <c r="Q22" s="1430"/>
      <c r="R22" s="1430">
        <v>1977</v>
      </c>
      <c r="S22" s="889"/>
    </row>
    <row r="23" spans="1:18" ht="19.5" customHeight="1">
      <c r="A23" s="1076">
        <v>5</v>
      </c>
      <c r="B23" s="1433" t="s">
        <v>123</v>
      </c>
      <c r="C23" s="1463">
        <f t="shared" si="3"/>
        <v>14019</v>
      </c>
      <c r="D23" s="1429">
        <f aca="true" t="shared" si="6" ref="D23:L23">SUM(D24:D27)</f>
        <v>2311</v>
      </c>
      <c r="E23" s="1429">
        <f t="shared" si="6"/>
        <v>345</v>
      </c>
      <c r="F23" s="1429">
        <f t="shared" si="6"/>
        <v>84</v>
      </c>
      <c r="G23" s="1429">
        <f t="shared" si="6"/>
        <v>7</v>
      </c>
      <c r="H23" s="1429">
        <f t="shared" si="6"/>
        <v>383</v>
      </c>
      <c r="I23" s="1429">
        <f t="shared" si="6"/>
        <v>8204</v>
      </c>
      <c r="J23" s="1429">
        <f t="shared" si="6"/>
        <v>63</v>
      </c>
      <c r="K23" s="1429">
        <f t="shared" si="6"/>
        <v>478</v>
      </c>
      <c r="L23" s="1429">
        <f t="shared" si="6"/>
        <v>412</v>
      </c>
      <c r="M23" s="1880">
        <f>SUM(M24:N27)</f>
        <v>599</v>
      </c>
      <c r="N23" s="1880"/>
      <c r="O23" s="1880">
        <f>SUM(O24:P27)</f>
        <v>1125</v>
      </c>
      <c r="P23" s="1880"/>
      <c r="Q23" s="1880">
        <f>SUM(Q24:R27)</f>
        <v>8</v>
      </c>
      <c r="R23" s="1880"/>
    </row>
    <row r="24" spans="1:19" s="28" customFormat="1" ht="20.25" customHeight="1">
      <c r="A24" s="1076"/>
      <c r="B24" s="827" t="s">
        <v>671</v>
      </c>
      <c r="C24" s="986">
        <f t="shared" si="3"/>
        <v>3130</v>
      </c>
      <c r="D24" s="1430">
        <v>2311</v>
      </c>
      <c r="E24" s="1430">
        <v>345</v>
      </c>
      <c r="F24" s="1430">
        <v>84</v>
      </c>
      <c r="G24" s="1430">
        <v>7</v>
      </c>
      <c r="H24" s="1430">
        <v>383</v>
      </c>
      <c r="I24" s="1430"/>
      <c r="J24" s="1430"/>
      <c r="K24" s="1430"/>
      <c r="L24" s="1430"/>
      <c r="M24" s="1430"/>
      <c r="N24" s="1430"/>
      <c r="O24" s="1430"/>
      <c r="P24" s="1430"/>
      <c r="Q24" s="1430"/>
      <c r="R24" s="1430"/>
      <c r="S24" s="889"/>
    </row>
    <row r="25" spans="1:19" s="28" customFormat="1" ht="20.25" customHeight="1">
      <c r="A25" s="1076"/>
      <c r="B25" s="827" t="s">
        <v>761</v>
      </c>
      <c r="C25" s="986">
        <f t="shared" si="3"/>
        <v>2685</v>
      </c>
      <c r="D25" s="1430"/>
      <c r="E25" s="1430"/>
      <c r="F25" s="1430"/>
      <c r="G25" s="1430"/>
      <c r="H25" s="1430"/>
      <c r="I25" s="1430"/>
      <c r="J25" s="1430">
        <v>63</v>
      </c>
      <c r="K25" s="1430">
        <v>478</v>
      </c>
      <c r="L25" s="1430">
        <v>412</v>
      </c>
      <c r="M25" s="1431">
        <v>599</v>
      </c>
      <c r="N25" s="1430"/>
      <c r="O25" s="1430">
        <v>1125</v>
      </c>
      <c r="P25" s="1430"/>
      <c r="Q25" s="1430">
        <v>8</v>
      </c>
      <c r="R25" s="1430"/>
      <c r="S25" s="889"/>
    </row>
    <row r="26" spans="1:20" s="28" customFormat="1" ht="20.25" customHeight="1">
      <c r="A26" s="1076"/>
      <c r="B26" s="827" t="s">
        <v>133</v>
      </c>
      <c r="C26" s="986">
        <f t="shared" si="3"/>
        <v>0</v>
      </c>
      <c r="D26" s="1430"/>
      <c r="E26" s="1430"/>
      <c r="F26" s="1430"/>
      <c r="G26" s="1430"/>
      <c r="H26" s="1430"/>
      <c r="I26" s="1430"/>
      <c r="J26" s="1430"/>
      <c r="K26" s="1430"/>
      <c r="L26" s="1430"/>
      <c r="M26" s="1431"/>
      <c r="N26" s="1430">
        <v>0</v>
      </c>
      <c r="O26" s="1430"/>
      <c r="P26" s="1430">
        <v>0</v>
      </c>
      <c r="Q26" s="1430"/>
      <c r="R26" s="1430">
        <v>0</v>
      </c>
      <c r="S26" s="889"/>
      <c r="T26" s="28" t="s">
        <v>615</v>
      </c>
    </row>
    <row r="27" spans="1:20" s="28" customFormat="1" ht="20.25" customHeight="1">
      <c r="A27" s="1078"/>
      <c r="B27" s="1464" t="s">
        <v>124</v>
      </c>
      <c r="C27" s="1465">
        <f t="shared" si="3"/>
        <v>8204</v>
      </c>
      <c r="D27" s="1435"/>
      <c r="E27" s="1435"/>
      <c r="F27" s="1435"/>
      <c r="G27" s="1435"/>
      <c r="H27" s="1435"/>
      <c r="I27" s="1435">
        <v>8204</v>
      </c>
      <c r="J27" s="1435">
        <v>0</v>
      </c>
      <c r="K27" s="1435">
        <v>0</v>
      </c>
      <c r="L27" s="1435">
        <v>0</v>
      </c>
      <c r="M27" s="1466">
        <v>0</v>
      </c>
      <c r="N27" s="1435"/>
      <c r="O27" s="1435">
        <v>0</v>
      </c>
      <c r="P27" s="1435"/>
      <c r="Q27" s="1435">
        <v>0</v>
      </c>
      <c r="R27" s="1435"/>
      <c r="S27" s="889"/>
      <c r="T27" s="28">
        <v>15243</v>
      </c>
    </row>
    <row r="28" spans="1:18" ht="19.5" customHeight="1">
      <c r="A28" s="1079">
        <v>6</v>
      </c>
      <c r="B28" s="1467" t="s">
        <v>140</v>
      </c>
      <c r="C28" s="1468">
        <f t="shared" si="3"/>
        <v>14649</v>
      </c>
      <c r="D28" s="1436">
        <f aca="true" t="shared" si="7" ref="D28:L28">SUM(D29:D32)</f>
        <v>2110</v>
      </c>
      <c r="E28" s="1436">
        <f t="shared" si="7"/>
        <v>35</v>
      </c>
      <c r="F28" s="1436">
        <f t="shared" si="7"/>
        <v>61</v>
      </c>
      <c r="G28" s="1436">
        <f t="shared" si="7"/>
        <v>107</v>
      </c>
      <c r="H28" s="1436">
        <f t="shared" si="7"/>
        <v>8</v>
      </c>
      <c r="I28" s="1436">
        <f t="shared" si="7"/>
        <v>5654</v>
      </c>
      <c r="J28" s="1436">
        <f t="shared" si="7"/>
        <v>230</v>
      </c>
      <c r="K28" s="1436">
        <f t="shared" si="7"/>
        <v>645</v>
      </c>
      <c r="L28" s="1436">
        <f t="shared" si="7"/>
        <v>1401</v>
      </c>
      <c r="M28" s="1881">
        <f>SUM(M29:N32)</f>
        <v>2296</v>
      </c>
      <c r="N28" s="1881"/>
      <c r="O28" s="1881">
        <f>SUM(O29:P32)</f>
        <v>1697</v>
      </c>
      <c r="P28" s="1881"/>
      <c r="Q28" s="1881">
        <f>SUM(Q29:R32)</f>
        <v>405</v>
      </c>
      <c r="R28" s="1881"/>
    </row>
    <row r="29" spans="1:19" s="28" customFormat="1" ht="18" customHeight="1">
      <c r="A29" s="1076"/>
      <c r="B29" s="827" t="s">
        <v>671</v>
      </c>
      <c r="C29" s="986">
        <f t="shared" si="3"/>
        <v>2321</v>
      </c>
      <c r="D29" s="1430">
        <v>2110</v>
      </c>
      <c r="E29" s="1430">
        <v>35</v>
      </c>
      <c r="F29" s="1430">
        <v>61</v>
      </c>
      <c r="G29" s="1430">
        <f>101+6</f>
        <v>107</v>
      </c>
      <c r="H29" s="1430">
        <v>8</v>
      </c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889"/>
    </row>
    <row r="30" spans="1:19" s="28" customFormat="1" ht="18" customHeight="1">
      <c r="A30" s="1076"/>
      <c r="B30" s="827" t="s">
        <v>761</v>
      </c>
      <c r="C30" s="986">
        <f t="shared" si="3"/>
        <v>4842</v>
      </c>
      <c r="D30" s="1430"/>
      <c r="E30" s="1430"/>
      <c r="F30" s="1430"/>
      <c r="G30" s="1430"/>
      <c r="H30" s="1430"/>
      <c r="I30" s="1430"/>
      <c r="J30" s="1430">
        <v>230</v>
      </c>
      <c r="K30" s="1430">
        <v>645</v>
      </c>
      <c r="L30" s="1430">
        <v>1372</v>
      </c>
      <c r="M30" s="1430">
        <v>1179</v>
      </c>
      <c r="N30" s="1430"/>
      <c r="O30" s="1430">
        <v>1238</v>
      </c>
      <c r="P30" s="1430"/>
      <c r="Q30" s="1430">
        <v>178</v>
      </c>
      <c r="R30" s="1430"/>
      <c r="S30" s="889"/>
    </row>
    <row r="31" spans="1:19" s="28" customFormat="1" ht="18" customHeight="1">
      <c r="A31" s="1076"/>
      <c r="B31" s="827" t="s">
        <v>133</v>
      </c>
      <c r="C31" s="986">
        <f t="shared" si="3"/>
        <v>1065</v>
      </c>
      <c r="D31" s="1430"/>
      <c r="E31" s="1430"/>
      <c r="F31" s="1430"/>
      <c r="G31" s="1430"/>
      <c r="H31" s="1430"/>
      <c r="I31" s="1430"/>
      <c r="J31" s="1430"/>
      <c r="K31" s="1430"/>
      <c r="L31" s="1430"/>
      <c r="M31" s="1430"/>
      <c r="N31" s="1430">
        <v>553</v>
      </c>
      <c r="O31" s="1430"/>
      <c r="P31" s="1430">
        <v>361</v>
      </c>
      <c r="Q31" s="1430"/>
      <c r="R31" s="1430">
        <v>151</v>
      </c>
      <c r="S31" s="889"/>
    </row>
    <row r="32" spans="1:19" s="28" customFormat="1" ht="18" customHeight="1">
      <c r="A32" s="1076"/>
      <c r="B32" s="827" t="s">
        <v>124</v>
      </c>
      <c r="C32" s="986">
        <f t="shared" si="3"/>
        <v>6421</v>
      </c>
      <c r="D32" s="1430"/>
      <c r="E32" s="1430"/>
      <c r="F32" s="1430"/>
      <c r="G32" s="1430"/>
      <c r="H32" s="1430"/>
      <c r="I32" s="1430">
        <v>5654</v>
      </c>
      <c r="J32" s="1430">
        <v>0</v>
      </c>
      <c r="K32" s="1430">
        <v>0</v>
      </c>
      <c r="L32" s="1430">
        <v>29</v>
      </c>
      <c r="M32" s="1430">
        <v>564</v>
      </c>
      <c r="N32" s="1430"/>
      <c r="O32" s="1430">
        <v>98</v>
      </c>
      <c r="P32" s="1430"/>
      <c r="Q32" s="1430">
        <v>76</v>
      </c>
      <c r="R32" s="1430"/>
      <c r="S32" s="889"/>
    </row>
    <row r="33" spans="1:18" ht="18" customHeight="1">
      <c r="A33" s="1885">
        <v>7</v>
      </c>
      <c r="B33" s="1886" t="s">
        <v>943</v>
      </c>
      <c r="C33" s="1888">
        <f>SUM(D33:R33)</f>
        <v>15</v>
      </c>
      <c r="D33" s="1882">
        <v>6</v>
      </c>
      <c r="E33" s="1882">
        <v>0</v>
      </c>
      <c r="F33" s="1882">
        <v>0</v>
      </c>
      <c r="G33" s="1882">
        <v>0</v>
      </c>
      <c r="H33" s="1882">
        <v>0</v>
      </c>
      <c r="I33" s="1882">
        <v>0</v>
      </c>
      <c r="J33" s="1882">
        <v>1</v>
      </c>
      <c r="K33" s="1882">
        <v>1</v>
      </c>
      <c r="L33" s="1882">
        <v>4</v>
      </c>
      <c r="M33" s="1880">
        <f>M34+N34</f>
        <v>0</v>
      </c>
      <c r="N33" s="1880"/>
      <c r="O33" s="1883">
        <f>O34+P34</f>
        <v>1</v>
      </c>
      <c r="P33" s="1884"/>
      <c r="Q33" s="1880">
        <f>Q34+R34</f>
        <v>2</v>
      </c>
      <c r="R33" s="1880"/>
    </row>
    <row r="34" spans="1:18" s="244" customFormat="1" ht="18" customHeight="1">
      <c r="A34" s="1885"/>
      <c r="B34" s="1887"/>
      <c r="C34" s="1888"/>
      <c r="D34" s="1882"/>
      <c r="E34" s="1882"/>
      <c r="F34" s="1882"/>
      <c r="G34" s="1882"/>
      <c r="H34" s="1882"/>
      <c r="I34" s="1882"/>
      <c r="J34" s="1882"/>
      <c r="K34" s="1882"/>
      <c r="L34" s="1882"/>
      <c r="M34" s="1469">
        <v>0</v>
      </c>
      <c r="N34" s="1430">
        <v>0</v>
      </c>
      <c r="O34" s="1430">
        <v>0</v>
      </c>
      <c r="P34" s="1430">
        <v>1</v>
      </c>
      <c r="Q34" s="1430">
        <v>2</v>
      </c>
      <c r="R34" s="1430">
        <v>0</v>
      </c>
    </row>
    <row r="35" spans="1:18" s="28" customFormat="1" ht="18" customHeight="1">
      <c r="A35" s="1076">
        <v>8</v>
      </c>
      <c r="B35" s="1470" t="s">
        <v>754</v>
      </c>
      <c r="C35" s="986">
        <f>SUM(D35:R35)</f>
        <v>455983</v>
      </c>
      <c r="D35" s="1430">
        <v>220266</v>
      </c>
      <c r="E35" s="1430">
        <v>961</v>
      </c>
      <c r="F35" s="1430">
        <v>5493</v>
      </c>
      <c r="G35" s="1430">
        <v>4185</v>
      </c>
      <c r="H35" s="1430">
        <v>102</v>
      </c>
      <c r="I35" s="1430">
        <v>0</v>
      </c>
      <c r="J35" s="1430">
        <v>4258</v>
      </c>
      <c r="K35" s="1437">
        <v>92328</v>
      </c>
      <c r="L35" s="1430">
        <v>47943</v>
      </c>
      <c r="M35" s="1430">
        <v>32025</v>
      </c>
      <c r="N35" s="1430">
        <v>2024</v>
      </c>
      <c r="O35" s="1430">
        <v>32484</v>
      </c>
      <c r="P35" s="1430">
        <v>2349</v>
      </c>
      <c r="Q35" s="1430">
        <v>9573</v>
      </c>
      <c r="R35" s="1430">
        <v>1992</v>
      </c>
    </row>
    <row r="36" spans="1:19" s="28" customFormat="1" ht="18" customHeight="1">
      <c r="A36" s="1076">
        <v>9</v>
      </c>
      <c r="B36" s="827" t="s">
        <v>126</v>
      </c>
      <c r="C36" s="986">
        <f aca="true" t="shared" si="8" ref="C36:C46">SUM(D36:R36)</f>
        <v>44443</v>
      </c>
      <c r="D36" s="1438">
        <v>14360</v>
      </c>
      <c r="E36" s="1430">
        <v>233</v>
      </c>
      <c r="F36" s="1430">
        <v>390</v>
      </c>
      <c r="G36" s="1430">
        <v>0</v>
      </c>
      <c r="H36" s="1430"/>
      <c r="I36" s="1430"/>
      <c r="J36" s="1430">
        <v>678</v>
      </c>
      <c r="K36" s="1437">
        <v>9593</v>
      </c>
      <c r="L36" s="1430">
        <v>6229</v>
      </c>
      <c r="M36" s="1430">
        <v>8438</v>
      </c>
      <c r="N36" s="1430">
        <v>678</v>
      </c>
      <c r="O36" s="1430">
        <v>614</v>
      </c>
      <c r="P36" s="1430">
        <v>907</v>
      </c>
      <c r="Q36" s="1430">
        <v>2323</v>
      </c>
      <c r="R36" s="1430">
        <v>0</v>
      </c>
      <c r="S36" s="889"/>
    </row>
    <row r="37" spans="1:19" s="28" customFormat="1" ht="18" customHeight="1">
      <c r="A37" s="1076">
        <v>10</v>
      </c>
      <c r="B37" s="827" t="s">
        <v>127</v>
      </c>
      <c r="C37" s="986">
        <f t="shared" si="8"/>
        <v>41559</v>
      </c>
      <c r="D37" s="1438">
        <v>15882</v>
      </c>
      <c r="E37" s="1430">
        <v>136</v>
      </c>
      <c r="F37" s="1430">
        <v>400</v>
      </c>
      <c r="G37" s="1430">
        <v>256</v>
      </c>
      <c r="H37" s="1430"/>
      <c r="I37" s="1430"/>
      <c r="J37" s="1430">
        <v>578</v>
      </c>
      <c r="K37" s="1437">
        <v>7259</v>
      </c>
      <c r="L37" s="1430">
        <v>7122</v>
      </c>
      <c r="M37" s="1430">
        <v>3596</v>
      </c>
      <c r="N37" s="1430">
        <v>851</v>
      </c>
      <c r="O37" s="1430">
        <v>2535</v>
      </c>
      <c r="P37" s="1430">
        <v>1253</v>
      </c>
      <c r="Q37" s="1430">
        <v>1280</v>
      </c>
      <c r="R37" s="1430">
        <v>411</v>
      </c>
      <c r="S37" s="927"/>
    </row>
    <row r="38" spans="1:19" s="28" customFormat="1" ht="18" customHeight="1">
      <c r="A38" s="1076">
        <v>11</v>
      </c>
      <c r="B38" s="827" t="s">
        <v>128</v>
      </c>
      <c r="C38" s="986">
        <f t="shared" si="8"/>
        <v>11324</v>
      </c>
      <c r="D38" s="1438">
        <v>4799</v>
      </c>
      <c r="E38" s="1430">
        <v>163</v>
      </c>
      <c r="F38" s="1430">
        <v>81</v>
      </c>
      <c r="G38" s="1430">
        <v>187</v>
      </c>
      <c r="H38" s="1430"/>
      <c r="I38" s="1430"/>
      <c r="J38" s="1430">
        <v>5</v>
      </c>
      <c r="K38" s="1437">
        <v>3549</v>
      </c>
      <c r="L38" s="1430">
        <v>596</v>
      </c>
      <c r="M38" s="1430">
        <v>1227</v>
      </c>
      <c r="N38" s="1430">
        <v>2</v>
      </c>
      <c r="O38" s="1430">
        <v>560</v>
      </c>
      <c r="P38" s="1430">
        <v>0</v>
      </c>
      <c r="Q38" s="1430">
        <v>155</v>
      </c>
      <c r="R38" s="1430">
        <v>0</v>
      </c>
      <c r="S38" s="927"/>
    </row>
    <row r="39" spans="1:19" s="28" customFormat="1" ht="18" customHeight="1">
      <c r="A39" s="1076">
        <v>12</v>
      </c>
      <c r="B39" s="827" t="s">
        <v>129</v>
      </c>
      <c r="C39" s="986">
        <f t="shared" si="8"/>
        <v>15443</v>
      </c>
      <c r="D39" s="1430">
        <f>2266+3414</f>
        <v>5680</v>
      </c>
      <c r="E39" s="1430">
        <v>52</v>
      </c>
      <c r="F39" s="1430">
        <v>0</v>
      </c>
      <c r="G39" s="1430">
        <v>48</v>
      </c>
      <c r="H39" s="1430"/>
      <c r="I39" s="1430"/>
      <c r="J39" s="1430">
        <v>641</v>
      </c>
      <c r="K39" s="1437">
        <v>2114</v>
      </c>
      <c r="L39" s="1430">
        <v>820</v>
      </c>
      <c r="M39" s="1430">
        <v>2012</v>
      </c>
      <c r="N39" s="1430">
        <v>46</v>
      </c>
      <c r="O39" s="1430">
        <v>2795</v>
      </c>
      <c r="P39" s="1430">
        <v>1076</v>
      </c>
      <c r="Q39" s="1430">
        <v>159</v>
      </c>
      <c r="R39" s="1430">
        <v>0</v>
      </c>
      <c r="S39" s="889"/>
    </row>
    <row r="40" spans="1:19" s="28" customFormat="1" ht="18" customHeight="1">
      <c r="A40" s="1076">
        <v>13</v>
      </c>
      <c r="B40" s="827" t="s">
        <v>296</v>
      </c>
      <c r="C40" s="986">
        <f t="shared" si="8"/>
        <v>99</v>
      </c>
      <c r="D40" s="1430">
        <v>99</v>
      </c>
      <c r="E40" s="1430">
        <v>0</v>
      </c>
      <c r="F40" s="1430">
        <v>0</v>
      </c>
      <c r="G40" s="1430">
        <v>0</v>
      </c>
      <c r="H40" s="1430"/>
      <c r="I40" s="1430"/>
      <c r="J40" s="1430">
        <v>0</v>
      </c>
      <c r="K40" s="1430">
        <v>0</v>
      </c>
      <c r="L40" s="1430">
        <v>0</v>
      </c>
      <c r="M40" s="1430">
        <v>0</v>
      </c>
      <c r="N40" s="1430">
        <v>0</v>
      </c>
      <c r="O40" s="1430">
        <v>0</v>
      </c>
      <c r="P40" s="1430">
        <v>0</v>
      </c>
      <c r="Q40" s="1430">
        <v>0</v>
      </c>
      <c r="R40" s="1430">
        <v>0</v>
      </c>
      <c r="S40" s="889"/>
    </row>
    <row r="41" spans="1:19" s="28" customFormat="1" ht="18" customHeight="1">
      <c r="A41" s="1076">
        <v>14</v>
      </c>
      <c r="B41" s="827" t="s">
        <v>130</v>
      </c>
      <c r="C41" s="986">
        <f>SUM(D41:R41)</f>
        <v>5430</v>
      </c>
      <c r="D41" s="1430">
        <f>D42+D43</f>
        <v>3527</v>
      </c>
      <c r="E41" s="1430">
        <v>0</v>
      </c>
      <c r="F41" s="1430">
        <v>0</v>
      </c>
      <c r="G41" s="1430">
        <v>0</v>
      </c>
      <c r="H41" s="1430"/>
      <c r="I41" s="1430"/>
      <c r="J41" s="1430"/>
      <c r="K41" s="1430">
        <v>927</v>
      </c>
      <c r="L41" s="1430">
        <v>976</v>
      </c>
      <c r="M41" s="1430">
        <v>0</v>
      </c>
      <c r="N41" s="1430">
        <v>0</v>
      </c>
      <c r="O41" s="1430">
        <v>0</v>
      </c>
      <c r="P41" s="1430">
        <v>0</v>
      </c>
      <c r="Q41" s="1430">
        <v>0</v>
      </c>
      <c r="R41" s="1430">
        <v>0</v>
      </c>
      <c r="S41" s="889"/>
    </row>
    <row r="42" spans="1:19" s="28" customFormat="1" ht="18" customHeight="1">
      <c r="A42" s="1076"/>
      <c r="B42" s="1471" t="s">
        <v>684</v>
      </c>
      <c r="C42" s="1472">
        <f t="shared" si="8"/>
        <v>3527</v>
      </c>
      <c r="D42" s="1469">
        <v>3527</v>
      </c>
      <c r="E42" s="1430"/>
      <c r="F42" s="1430"/>
      <c r="G42" s="1430"/>
      <c r="H42" s="1430"/>
      <c r="I42" s="1430"/>
      <c r="J42" s="1430"/>
      <c r="K42" s="1430"/>
      <c r="L42" s="1430"/>
      <c r="M42" s="1430"/>
      <c r="N42" s="1430"/>
      <c r="O42" s="1430"/>
      <c r="P42" s="1430"/>
      <c r="Q42" s="1430"/>
      <c r="R42" s="1430"/>
      <c r="S42" s="889"/>
    </row>
    <row r="43" spans="1:19" s="28" customFormat="1" ht="18" customHeight="1">
      <c r="A43" s="1076"/>
      <c r="B43" s="1471" t="s">
        <v>685</v>
      </c>
      <c r="C43" s="1472">
        <f t="shared" si="8"/>
        <v>0</v>
      </c>
      <c r="D43" s="1469"/>
      <c r="E43" s="1430"/>
      <c r="F43" s="1430"/>
      <c r="G43" s="1430"/>
      <c r="H43" s="1430"/>
      <c r="I43" s="1430"/>
      <c r="J43" s="1430"/>
      <c r="K43" s="1430"/>
      <c r="L43" s="1430"/>
      <c r="M43" s="1430"/>
      <c r="N43" s="1430"/>
      <c r="O43" s="1430"/>
      <c r="P43" s="1430"/>
      <c r="Q43" s="1430"/>
      <c r="R43" s="1430"/>
      <c r="S43" s="889"/>
    </row>
    <row r="44" spans="1:19" s="28" customFormat="1" ht="18" customHeight="1">
      <c r="A44" s="1076">
        <v>15</v>
      </c>
      <c r="B44" s="827" t="s">
        <v>670</v>
      </c>
      <c r="C44" s="986">
        <f t="shared" si="8"/>
        <v>584</v>
      </c>
      <c r="D44" s="1430">
        <v>584</v>
      </c>
      <c r="E44" s="1430"/>
      <c r="F44" s="1430"/>
      <c r="G44" s="1430"/>
      <c r="H44" s="1430"/>
      <c r="I44" s="1430"/>
      <c r="J44" s="1430"/>
      <c r="K44" s="1430"/>
      <c r="L44" s="1430"/>
      <c r="M44" s="1430"/>
      <c r="N44" s="1430"/>
      <c r="O44" s="1430"/>
      <c r="P44" s="1430"/>
      <c r="Q44" s="1430"/>
      <c r="R44" s="1430"/>
      <c r="S44" s="889"/>
    </row>
    <row r="45" spans="1:19" s="28" customFormat="1" ht="18" customHeight="1">
      <c r="A45" s="1076">
        <v>16</v>
      </c>
      <c r="B45" s="827" t="s">
        <v>131</v>
      </c>
      <c r="C45" s="986">
        <f t="shared" si="8"/>
        <v>3597</v>
      </c>
      <c r="D45" s="1430">
        <v>1950</v>
      </c>
      <c r="E45" s="1430">
        <v>0</v>
      </c>
      <c r="F45" s="1430">
        <v>0</v>
      </c>
      <c r="G45" s="1430">
        <v>0</v>
      </c>
      <c r="H45" s="1430"/>
      <c r="I45" s="1430"/>
      <c r="J45" s="1430">
        <v>71</v>
      </c>
      <c r="K45" s="1473">
        <v>695</v>
      </c>
      <c r="L45" s="1430">
        <v>435</v>
      </c>
      <c r="M45" s="1430">
        <v>55</v>
      </c>
      <c r="N45" s="1430">
        <v>2</v>
      </c>
      <c r="O45" s="1430">
        <v>293</v>
      </c>
      <c r="P45" s="1430">
        <v>31</v>
      </c>
      <c r="Q45" s="1430">
        <v>48</v>
      </c>
      <c r="R45" s="1430">
        <v>17</v>
      </c>
      <c r="S45" s="889"/>
    </row>
    <row r="46" spans="1:19" s="28" customFormat="1" ht="18" customHeight="1">
      <c r="A46" s="1076">
        <v>17</v>
      </c>
      <c r="B46" s="827" t="s">
        <v>819</v>
      </c>
      <c r="C46" s="986">
        <f t="shared" si="8"/>
        <v>88618</v>
      </c>
      <c r="D46" s="1430">
        <v>56452</v>
      </c>
      <c r="E46" s="1430">
        <v>61</v>
      </c>
      <c r="F46" s="1430">
        <v>22</v>
      </c>
      <c r="G46" s="1430">
        <v>6</v>
      </c>
      <c r="H46" s="1430"/>
      <c r="I46" s="1430">
        <v>0</v>
      </c>
      <c r="J46" s="1430">
        <v>288</v>
      </c>
      <c r="K46" s="1474">
        <v>9294</v>
      </c>
      <c r="L46" s="1430">
        <v>10794</v>
      </c>
      <c r="M46" s="1430">
        <v>434</v>
      </c>
      <c r="N46" s="1430">
        <v>2282</v>
      </c>
      <c r="O46" s="1430">
        <v>4871</v>
      </c>
      <c r="P46" s="1430">
        <v>900</v>
      </c>
      <c r="Q46" s="1430">
        <v>3186</v>
      </c>
      <c r="R46" s="1430">
        <v>28</v>
      </c>
      <c r="S46" s="889"/>
    </row>
    <row r="47" spans="1:18" s="246" customFormat="1" ht="18" customHeight="1">
      <c r="A47" s="1076">
        <v>18</v>
      </c>
      <c r="B47" s="1433" t="s">
        <v>944</v>
      </c>
      <c r="C47" s="1475"/>
      <c r="D47" s="1476">
        <f>D48</f>
        <v>96.07407407407408</v>
      </c>
      <c r="E47" s="1476">
        <f>E48</f>
        <v>53.51111111111111</v>
      </c>
      <c r="F47" s="1476">
        <f>F48</f>
        <v>77.91666666666667</v>
      </c>
      <c r="G47" s="1476">
        <f>G48</f>
        <v>65.57142857142857</v>
      </c>
      <c r="H47" s="1476">
        <f>H48</f>
        <v>51.72222222222222</v>
      </c>
      <c r="I47" s="1476">
        <f>I49</f>
        <v>0</v>
      </c>
      <c r="J47" s="1476">
        <f>J49</f>
        <v>81.11111111111111</v>
      </c>
      <c r="K47" s="1476">
        <f>K49</f>
        <v>100.55873015873016</v>
      </c>
      <c r="L47" s="1476">
        <f>L49</f>
        <v>91.77472527472527</v>
      </c>
      <c r="M47" s="1889">
        <f>(M19*100)/((M6+N7)*90)</f>
        <v>78.5843621399177</v>
      </c>
      <c r="N47" s="1889"/>
      <c r="O47" s="1889">
        <f>(O19*100)/((O6+P7)*90)</f>
        <v>82.75</v>
      </c>
      <c r="P47" s="1889"/>
      <c r="Q47" s="1889">
        <f>(Q19*100)/((Q6+R7)*90)</f>
        <v>60.24786324786325</v>
      </c>
      <c r="R47" s="1889"/>
    </row>
    <row r="48" spans="1:21" ht="18" customHeight="1">
      <c r="A48" s="1076"/>
      <c r="B48" s="827" t="s">
        <v>669</v>
      </c>
      <c r="C48" s="1477">
        <f>(C20*100)/(C5*90)</f>
        <v>84.50755555555556</v>
      </c>
      <c r="D48" s="1478">
        <f>(D20*100)/(D5*90)</f>
        <v>96.07407407407408</v>
      </c>
      <c r="E48" s="1478">
        <f>(E20*100)/(E5*90)</f>
        <v>53.51111111111111</v>
      </c>
      <c r="F48" s="1478">
        <f>(F20*100)/(F5*90)</f>
        <v>77.91666666666667</v>
      </c>
      <c r="G48" s="1478">
        <f>(G20*100)/(G5*90)</f>
        <v>65.57142857142857</v>
      </c>
      <c r="H48" s="1478">
        <f>(H20*100)/(H5*90)</f>
        <v>51.72222222222222</v>
      </c>
      <c r="I48" s="1430"/>
      <c r="J48" s="1479"/>
      <c r="K48" s="1479"/>
      <c r="L48" s="1479"/>
      <c r="M48" s="1479"/>
      <c r="N48" s="1479"/>
      <c r="O48" s="1430"/>
      <c r="P48" s="1479"/>
      <c r="Q48" s="1479"/>
      <c r="R48" s="1430"/>
      <c r="U48" s="1043"/>
    </row>
    <row r="49" spans="1:18" ht="18" customHeight="1">
      <c r="A49" s="1076"/>
      <c r="B49" s="827" t="s">
        <v>761</v>
      </c>
      <c r="C49" s="1477">
        <f>(C21*100)/(C6*90)</f>
        <v>87.9020202020202</v>
      </c>
      <c r="D49" s="1478"/>
      <c r="E49" s="1479"/>
      <c r="F49" s="1479"/>
      <c r="G49" s="1480"/>
      <c r="H49" s="1479"/>
      <c r="I49" s="1478"/>
      <c r="J49" s="1478">
        <f>(J21*100)/(J6*90)</f>
        <v>81.11111111111111</v>
      </c>
      <c r="K49" s="1478">
        <f aca="true" t="shared" si="9" ref="K49:Q49">(K21*100)/(K6*90)</f>
        <v>100.55873015873016</v>
      </c>
      <c r="L49" s="1478">
        <f>(L21*100)/(L6*91)</f>
        <v>91.77472527472527</v>
      </c>
      <c r="M49" s="1478">
        <f>(M21*100)/(M6*90)</f>
        <v>80.50555555555556</v>
      </c>
      <c r="N49" s="1478"/>
      <c r="O49" s="1478">
        <f t="shared" si="9"/>
        <v>81.67222222222222</v>
      </c>
      <c r="P49" s="1478"/>
      <c r="Q49" s="1478">
        <f t="shared" si="9"/>
        <v>62.617283950617285</v>
      </c>
      <c r="R49" s="1478"/>
    </row>
    <row r="50" spans="1:18" ht="18" customHeight="1">
      <c r="A50" s="1076"/>
      <c r="B50" s="827" t="s">
        <v>133</v>
      </c>
      <c r="C50" s="1477">
        <f>(C22*100)/(C7*90)</f>
        <v>74.46783625730994</v>
      </c>
      <c r="D50" s="1478"/>
      <c r="E50" s="1479"/>
      <c r="F50" s="1479"/>
      <c r="G50" s="1479"/>
      <c r="H50" s="1479"/>
      <c r="I50" s="1430"/>
      <c r="J50" s="1478"/>
      <c r="K50" s="1479"/>
      <c r="L50" s="1479"/>
      <c r="M50" s="1479"/>
      <c r="N50" s="1478">
        <f>(N22*100)/(N7*90)</f>
        <v>73.0952380952381</v>
      </c>
      <c r="O50" s="1478"/>
      <c r="P50" s="1478">
        <f>(P22*100)/(P7*90)</f>
        <v>85.44444444444444</v>
      </c>
      <c r="Q50" s="1478"/>
      <c r="R50" s="1478">
        <f>(R22*100)/(R7*90)</f>
        <v>54.916666666666664</v>
      </c>
    </row>
    <row r="51" spans="1:18" s="1018" customFormat="1" ht="18" customHeight="1">
      <c r="A51" s="1076">
        <v>19</v>
      </c>
      <c r="B51" s="1481" t="s">
        <v>144</v>
      </c>
      <c r="C51" s="1482"/>
      <c r="D51" s="1476">
        <f>D52</f>
        <v>5.832237979937738</v>
      </c>
      <c r="E51" s="1476">
        <f>E52</f>
        <v>16.38095238095238</v>
      </c>
      <c r="F51" s="1476">
        <f>F52</f>
        <v>11.707011686143572</v>
      </c>
      <c r="G51" s="1476">
        <f>G52</f>
        <v>9.099118942731277</v>
      </c>
      <c r="H51" s="1476" t="str">
        <f>H52</f>
        <v>13.2</v>
      </c>
      <c r="I51" s="1476">
        <f>I53</f>
        <v>0</v>
      </c>
      <c r="J51" s="1476">
        <f>J52+J53+J54</f>
        <v>4.735135135135135</v>
      </c>
      <c r="K51" s="1476">
        <f>K53</f>
        <v>5.737366419126969</v>
      </c>
      <c r="L51" s="1476">
        <f>L53</f>
        <v>3.7755424954792045</v>
      </c>
      <c r="M51" s="1889">
        <f>M19/M14</f>
        <v>6.296076491922189</v>
      </c>
      <c r="N51" s="1889"/>
      <c r="O51" s="1889">
        <f>O19/O14</f>
        <v>5.749379652605459</v>
      </c>
      <c r="P51" s="1889"/>
      <c r="Q51" s="1889">
        <f>Q19/Q14</f>
        <v>4.801771117166212</v>
      </c>
      <c r="R51" s="1889"/>
    </row>
    <row r="52" spans="1:19" s="873" customFormat="1" ht="18" customHeight="1">
      <c r="A52" s="1076"/>
      <c r="B52" s="827" t="s">
        <v>669</v>
      </c>
      <c r="C52" s="1477">
        <f>C20/C15</f>
        <v>6.95726308086352</v>
      </c>
      <c r="D52" s="1483">
        <f>D20/D15</f>
        <v>5.832237979937738</v>
      </c>
      <c r="E52" s="1483">
        <f>E20/E15</f>
        <v>16.38095238095238</v>
      </c>
      <c r="F52" s="1483">
        <f>F20/F15</f>
        <v>11.707011686143572</v>
      </c>
      <c r="G52" s="1483">
        <f>G20/G15</f>
        <v>9.099118942731277</v>
      </c>
      <c r="H52" s="1483" t="s">
        <v>869</v>
      </c>
      <c r="I52" s="1430"/>
      <c r="J52" s="1479"/>
      <c r="K52" s="1479"/>
      <c r="L52" s="1479"/>
      <c r="M52" s="1479"/>
      <c r="N52" s="1483"/>
      <c r="O52" s="1430"/>
      <c r="P52" s="1483"/>
      <c r="Q52" s="1479"/>
      <c r="R52" s="1484"/>
      <c r="S52" s="867"/>
    </row>
    <row r="53" spans="1:19" s="873" customFormat="1" ht="18" customHeight="1">
      <c r="A53" s="1076"/>
      <c r="B53" s="827" t="s">
        <v>761</v>
      </c>
      <c r="C53" s="1477">
        <f>C21/C16</f>
        <v>5.21533021694834</v>
      </c>
      <c r="D53" s="1479"/>
      <c r="E53" s="1479"/>
      <c r="F53" s="1479"/>
      <c r="G53" s="1479"/>
      <c r="H53" s="1479"/>
      <c r="I53" s="1483"/>
      <c r="J53" s="1483">
        <f>J21/J16</f>
        <v>4.735135135135135</v>
      </c>
      <c r="K53" s="1483">
        <f>K21/K16</f>
        <v>5.737366419126969</v>
      </c>
      <c r="L53" s="1483">
        <f>L21/L16</f>
        <v>3.7755424954792045</v>
      </c>
      <c r="M53" s="1483">
        <f>M21/M16</f>
        <v>6.192735042735043</v>
      </c>
      <c r="N53" s="1483"/>
      <c r="O53" s="1483">
        <f>O21/O16</f>
        <v>6.1330830204422195</v>
      </c>
      <c r="P53" s="1483"/>
      <c r="Q53" s="1483">
        <f>Q21/Q16</f>
        <v>4.70064874884152</v>
      </c>
      <c r="R53" s="1484"/>
      <c r="S53" s="867"/>
    </row>
    <row r="54" spans="1:19" s="873" customFormat="1" ht="18" customHeight="1">
      <c r="A54" s="1078"/>
      <c r="B54" s="1464" t="s">
        <v>133</v>
      </c>
      <c r="C54" s="1485">
        <f>C22/C17</f>
        <v>5.517331022530329</v>
      </c>
      <c r="D54" s="1486"/>
      <c r="E54" s="1486"/>
      <c r="F54" s="1486"/>
      <c r="G54" s="1486"/>
      <c r="H54" s="1486"/>
      <c r="I54" s="1435"/>
      <c r="J54" s="1486"/>
      <c r="K54" s="1486"/>
      <c r="L54" s="1486"/>
      <c r="M54" s="1486"/>
      <c r="N54" s="1487">
        <f>N22/N17</f>
        <v>6.673913043478261</v>
      </c>
      <c r="O54" s="1435"/>
      <c r="P54" s="1487">
        <f>P22/P17</f>
        <v>5.005695687550855</v>
      </c>
      <c r="Q54" s="1486"/>
      <c r="R54" s="1487">
        <f>R22/R17</f>
        <v>5.082262210796915</v>
      </c>
      <c r="S54" s="867"/>
    </row>
    <row r="55" ht="21.75" customHeight="1" hidden="1">
      <c r="N55" s="1439"/>
    </row>
    <row r="56" spans="1:19" s="1068" customFormat="1" ht="15.75" hidden="1">
      <c r="A56" s="1077"/>
      <c r="B56" s="1067"/>
      <c r="C56" s="1386"/>
      <c r="D56" s="1440"/>
      <c r="E56" s="1441"/>
      <c r="F56" s="1442"/>
      <c r="G56" s="1443"/>
      <c r="H56" s="1443"/>
      <c r="I56" s="1443"/>
      <c r="J56" s="1444"/>
      <c r="K56" s="1444"/>
      <c r="L56" s="1445"/>
      <c r="M56" s="1444"/>
      <c r="N56" s="1446"/>
      <c r="O56" s="1444"/>
      <c r="P56" s="1444"/>
      <c r="Q56" s="1444"/>
      <c r="R56" s="1444"/>
      <c r="S56" s="1069"/>
    </row>
    <row r="57" ht="15" hidden="1">
      <c r="D57" s="1447"/>
    </row>
    <row r="58" spans="4:12" ht="15" hidden="1">
      <c r="D58" s="1448"/>
      <c r="L58" s="1449"/>
    </row>
    <row r="59" spans="4:6" ht="15" hidden="1">
      <c r="D59" s="1448"/>
      <c r="E59" s="1450"/>
      <c r="F59" s="1450"/>
    </row>
    <row r="60" spans="5:6" ht="15" hidden="1">
      <c r="E60" s="1450"/>
      <c r="F60" s="1450"/>
    </row>
    <row r="61" spans="5:6" ht="15" hidden="1">
      <c r="E61" s="1450"/>
      <c r="F61" s="1450"/>
    </row>
    <row r="62" spans="5:6" ht="15" hidden="1">
      <c r="E62" s="1450"/>
      <c r="F62" s="1450"/>
    </row>
    <row r="63" ht="15" hidden="1"/>
    <row r="64" spans="2:3" ht="15.75" hidden="1">
      <c r="B64" s="1451"/>
      <c r="C64" s="1452"/>
    </row>
    <row r="65" ht="15" hidden="1">
      <c r="C65" s="1453"/>
    </row>
    <row r="66" spans="3:4" ht="15" hidden="1">
      <c r="C66" s="1865"/>
      <c r="D66" s="1865"/>
    </row>
    <row r="67" spans="2:17" ht="15.75" hidden="1">
      <c r="B67" s="1451"/>
      <c r="C67" s="1452"/>
      <c r="P67" s="1454"/>
      <c r="Q67" s="1454"/>
    </row>
    <row r="68" ht="15" hidden="1">
      <c r="C68" s="1455"/>
    </row>
    <row r="69" ht="15" hidden="1"/>
  </sheetData>
  <sheetProtection/>
  <mergeCells count="56">
    <mergeCell ref="Q9:R9"/>
    <mergeCell ref="M23:N23"/>
    <mergeCell ref="Q51:R51"/>
    <mergeCell ref="O51:P51"/>
    <mergeCell ref="M51:N51"/>
    <mergeCell ref="Q47:R47"/>
    <mergeCell ref="O47:P47"/>
    <mergeCell ref="M47:N47"/>
    <mergeCell ref="M33:N33"/>
    <mergeCell ref="O23:P23"/>
    <mergeCell ref="Q23:R23"/>
    <mergeCell ref="Q28:R28"/>
    <mergeCell ref="Q14:R14"/>
    <mergeCell ref="Q19:R19"/>
    <mergeCell ref="M9:N9"/>
    <mergeCell ref="O9:P9"/>
    <mergeCell ref="O14:P14"/>
    <mergeCell ref="M14:N14"/>
    <mergeCell ref="O19:P19"/>
    <mergeCell ref="M19:N19"/>
    <mergeCell ref="A33:A34"/>
    <mergeCell ref="G33:G34"/>
    <mergeCell ref="B33:B34"/>
    <mergeCell ref="C33:C34"/>
    <mergeCell ref="E33:E34"/>
    <mergeCell ref="D33:D34"/>
    <mergeCell ref="F33:F34"/>
    <mergeCell ref="Q33:R33"/>
    <mergeCell ref="M28:N28"/>
    <mergeCell ref="J33:J34"/>
    <mergeCell ref="I33:I34"/>
    <mergeCell ref="H33:H34"/>
    <mergeCell ref="O28:P28"/>
    <mergeCell ref="O33:P33"/>
    <mergeCell ref="L33:L34"/>
    <mergeCell ref="K33:K34"/>
    <mergeCell ref="A1:R1"/>
    <mergeCell ref="M4:N4"/>
    <mergeCell ref="B2:B3"/>
    <mergeCell ref="A2:A3"/>
    <mergeCell ref="O2:P2"/>
    <mergeCell ref="I2:I3"/>
    <mergeCell ref="M2:N2"/>
    <mergeCell ref="L2:L3"/>
    <mergeCell ref="Q4:R4"/>
    <mergeCell ref="O4:P4"/>
    <mergeCell ref="G2:G3"/>
    <mergeCell ref="H2:H3"/>
    <mergeCell ref="Q2:R2"/>
    <mergeCell ref="K2:K3"/>
    <mergeCell ref="J2:J3"/>
    <mergeCell ref="C66:D66"/>
    <mergeCell ref="D2:D3"/>
    <mergeCell ref="E2:E3"/>
    <mergeCell ref="F2:F3"/>
    <mergeCell ref="C2:C3"/>
  </mergeCells>
  <printOptions/>
  <pageMargins left="0.2" right="0.2" top="0.35" bottom="0.5" header="0.2" footer="0.2"/>
  <pageSetup horizontalDpi="600" verticalDpi="600" orientation="landscape" paperSize="9" r:id="rId1"/>
  <headerFoot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zoomScale="110" zoomScaleNormal="110" zoomScalePageLayoutView="0" workbookViewId="0" topLeftCell="A7">
      <selection activeCell="N11" sqref="N11"/>
    </sheetView>
  </sheetViews>
  <sheetFormatPr defaultColWidth="8.796875" defaultRowHeight="15"/>
  <cols>
    <col min="1" max="1" width="5" style="0" customWidth="1"/>
    <col min="2" max="2" width="25" style="1117" customWidth="1"/>
    <col min="3" max="3" width="13.59765625" style="28" customWidth="1"/>
    <col min="4" max="4" width="13.19921875" style="28" customWidth="1"/>
    <col min="5" max="5" width="13.5" style="28" customWidth="1"/>
    <col min="6" max="6" width="9.69921875" style="28" customWidth="1"/>
    <col min="7" max="7" width="15.19921875" style="579" customWidth="1"/>
    <col min="8" max="8" width="10.69921875" style="28" customWidth="1"/>
    <col min="9" max="9" width="11" style="28" customWidth="1"/>
    <col min="10" max="10" width="11.5" style="579" customWidth="1"/>
    <col min="11" max="12" width="9" style="28" customWidth="1"/>
  </cols>
  <sheetData>
    <row r="1" spans="1:10" ht="39.75" customHeight="1">
      <c r="A1" s="1811" t="s">
        <v>823</v>
      </c>
      <c r="B1" s="1811"/>
      <c r="C1" s="1811"/>
      <c r="D1" s="1811"/>
      <c r="E1" s="1811"/>
      <c r="F1" s="1811"/>
      <c r="G1" s="1811"/>
      <c r="H1" s="1811"/>
      <c r="I1" s="1811"/>
      <c r="J1" s="1811"/>
    </row>
    <row r="2" spans="2:10" ht="13.5" customHeight="1">
      <c r="B2" s="1113"/>
      <c r="C2" s="1892"/>
      <c r="D2" s="1892"/>
      <c r="E2" s="1892"/>
      <c r="F2" s="1892"/>
      <c r="G2" s="1892"/>
      <c r="H2" s="1892"/>
      <c r="I2" s="1892"/>
      <c r="J2" s="1892"/>
    </row>
    <row r="3" spans="1:10" ht="26.25" customHeight="1">
      <c r="A3" s="1906" t="s">
        <v>14</v>
      </c>
      <c r="B3" s="1909" t="s">
        <v>225</v>
      </c>
      <c r="C3" s="1912" t="s">
        <v>236</v>
      </c>
      <c r="D3" s="1893" t="s">
        <v>237</v>
      </c>
      <c r="E3" s="1894"/>
      <c r="F3" s="1894"/>
      <c r="G3" s="1895"/>
      <c r="H3" s="1896" t="s">
        <v>242</v>
      </c>
      <c r="I3" s="1897"/>
      <c r="J3" s="1898"/>
    </row>
    <row r="4" spans="1:10" ht="45.75" customHeight="1">
      <c r="A4" s="1907"/>
      <c r="B4" s="1910"/>
      <c r="C4" s="1913"/>
      <c r="D4" s="1902" t="s">
        <v>238</v>
      </c>
      <c r="E4" s="1903"/>
      <c r="F4" s="1904" t="s">
        <v>241</v>
      </c>
      <c r="G4" s="1890" t="s">
        <v>101</v>
      </c>
      <c r="H4" s="1899"/>
      <c r="I4" s="1900"/>
      <c r="J4" s="1901"/>
    </row>
    <row r="5" spans="1:10" ht="51.75" customHeight="1">
      <c r="A5" s="1907"/>
      <c r="B5" s="1910"/>
      <c r="C5" s="1913"/>
      <c r="D5" s="261" t="s">
        <v>239</v>
      </c>
      <c r="E5" s="262" t="s">
        <v>240</v>
      </c>
      <c r="F5" s="1905"/>
      <c r="G5" s="1891"/>
      <c r="H5" s="261" t="s">
        <v>239</v>
      </c>
      <c r="I5" s="262" t="s">
        <v>240</v>
      </c>
      <c r="J5" s="580" t="s">
        <v>101</v>
      </c>
    </row>
    <row r="6" spans="1:10" ht="24" customHeight="1">
      <c r="A6" s="1908"/>
      <c r="B6" s="1911"/>
      <c r="C6" s="1914"/>
      <c r="D6" s="262" t="s">
        <v>243</v>
      </c>
      <c r="E6" s="262" t="s">
        <v>243</v>
      </c>
      <c r="F6" s="262" t="s">
        <v>243</v>
      </c>
      <c r="G6" s="576" t="s">
        <v>243</v>
      </c>
      <c r="H6" s="262" t="s">
        <v>243</v>
      </c>
      <c r="I6" s="262" t="s">
        <v>243</v>
      </c>
      <c r="J6" s="576" t="s">
        <v>243</v>
      </c>
    </row>
    <row r="7" spans="1:10" ht="21.75" customHeight="1">
      <c r="A7" s="263"/>
      <c r="B7" s="1114" t="s">
        <v>101</v>
      </c>
      <c r="C7" s="393">
        <f>SUM(C8:C22)</f>
        <v>930427</v>
      </c>
      <c r="D7" s="393">
        <f>SUM(D8:D22)</f>
        <v>37258</v>
      </c>
      <c r="E7" s="393">
        <f>SUM(E8:E22)</f>
        <v>16923</v>
      </c>
      <c r="F7" s="393">
        <f>SUM(F8:F22)</f>
        <v>0</v>
      </c>
      <c r="G7" s="577">
        <f>SUM(G8:G22)</f>
        <v>54181</v>
      </c>
      <c r="H7" s="393">
        <f>SUM(H8:H22)</f>
        <v>28858</v>
      </c>
      <c r="I7" s="393">
        <f>SUM(I8:I22)</f>
        <v>10142</v>
      </c>
      <c r="J7" s="577">
        <f>SUM(J8:J22)</f>
        <v>39000</v>
      </c>
    </row>
    <row r="8" spans="1:11" s="28" customFormat="1" ht="21.75" customHeight="1">
      <c r="A8" s="362">
        <v>1</v>
      </c>
      <c r="B8" s="1118" t="s">
        <v>244</v>
      </c>
      <c r="C8" s="901">
        <v>5346</v>
      </c>
      <c r="D8" s="988">
        <v>0</v>
      </c>
      <c r="E8" s="902">
        <v>1065</v>
      </c>
      <c r="F8" s="394">
        <v>0</v>
      </c>
      <c r="G8" s="906">
        <f aca="true" t="shared" si="0" ref="G8:G21">F8+E8+D8</f>
        <v>1065</v>
      </c>
      <c r="H8" s="395">
        <v>0</v>
      </c>
      <c r="I8" s="902">
        <v>3758</v>
      </c>
      <c r="J8" s="906">
        <f>I8+H8</f>
        <v>3758</v>
      </c>
      <c r="K8" s="891"/>
    </row>
    <row r="9" spans="1:10" s="28" customFormat="1" ht="21.75" customHeight="1">
      <c r="A9" s="362">
        <v>2</v>
      </c>
      <c r="B9" s="1118" t="s">
        <v>784</v>
      </c>
      <c r="C9" s="901">
        <f>83724+90597</f>
        <v>174321</v>
      </c>
      <c r="D9" s="901">
        <v>14815</v>
      </c>
      <c r="E9" s="902">
        <v>2530</v>
      </c>
      <c r="F9" s="394">
        <v>0</v>
      </c>
      <c r="G9" s="906">
        <f>F9+E9+D9</f>
        <v>17345</v>
      </c>
      <c r="H9" s="901">
        <v>4259</v>
      </c>
      <c r="I9" s="902">
        <v>483</v>
      </c>
      <c r="J9" s="906">
        <f>I9+H9</f>
        <v>4742</v>
      </c>
    </row>
    <row r="10" spans="1:10" s="28" customFormat="1" ht="21.75" customHeight="1">
      <c r="A10" s="362">
        <v>3</v>
      </c>
      <c r="B10" s="1118" t="s">
        <v>785</v>
      </c>
      <c r="C10" s="901">
        <v>48871</v>
      </c>
      <c r="D10" s="901">
        <v>61</v>
      </c>
      <c r="E10" s="902">
        <v>0</v>
      </c>
      <c r="F10" s="394">
        <v>0</v>
      </c>
      <c r="G10" s="906">
        <f t="shared" si="0"/>
        <v>61</v>
      </c>
      <c r="H10" s="901">
        <v>1328</v>
      </c>
      <c r="I10" s="902">
        <v>0</v>
      </c>
      <c r="J10" s="906">
        <f aca="true" t="shared" si="1" ref="J10:J21">I10+H10</f>
        <v>1328</v>
      </c>
    </row>
    <row r="11" spans="1:10" s="893" customFormat="1" ht="21.75" customHeight="1">
      <c r="A11" s="340">
        <v>4</v>
      </c>
      <c r="B11" s="1118" t="s">
        <v>786</v>
      </c>
      <c r="C11" s="901">
        <v>50929</v>
      </c>
      <c r="D11" s="901">
        <v>817</v>
      </c>
      <c r="E11" s="901">
        <v>16</v>
      </c>
      <c r="F11" s="988">
        <v>0</v>
      </c>
      <c r="G11" s="907">
        <f t="shared" si="0"/>
        <v>833</v>
      </c>
      <c r="H11" s="901">
        <v>916</v>
      </c>
      <c r="I11" s="902">
        <v>2</v>
      </c>
      <c r="J11" s="907">
        <f>I11+H11</f>
        <v>918</v>
      </c>
    </row>
    <row r="12" spans="1:12" s="28" customFormat="1" ht="21.75" customHeight="1">
      <c r="A12" s="362">
        <v>5</v>
      </c>
      <c r="B12" s="1118" t="s">
        <v>787</v>
      </c>
      <c r="C12" s="901">
        <v>112789</v>
      </c>
      <c r="D12" s="901">
        <v>14567</v>
      </c>
      <c r="E12" s="902">
        <v>1401</v>
      </c>
      <c r="F12" s="394">
        <v>0</v>
      </c>
      <c r="G12" s="906">
        <f t="shared" si="0"/>
        <v>15968</v>
      </c>
      <c r="H12" s="901">
        <v>5735</v>
      </c>
      <c r="I12" s="902">
        <v>5</v>
      </c>
      <c r="J12" s="906">
        <f>I12+H12</f>
        <v>5740</v>
      </c>
      <c r="L12" s="893"/>
    </row>
    <row r="13" spans="1:10" s="28" customFormat="1" ht="21.75" customHeight="1">
      <c r="A13" s="362">
        <v>6</v>
      </c>
      <c r="B13" s="1118" t="s">
        <v>788</v>
      </c>
      <c r="C13" s="901">
        <v>188720</v>
      </c>
      <c r="D13" s="901">
        <v>325</v>
      </c>
      <c r="E13" s="902">
        <v>269</v>
      </c>
      <c r="F13" s="394">
        <v>0</v>
      </c>
      <c r="G13" s="906">
        <f>F13+E13+D13</f>
        <v>594</v>
      </c>
      <c r="H13" s="901">
        <v>2201</v>
      </c>
      <c r="I13" s="902">
        <v>16</v>
      </c>
      <c r="J13" s="906">
        <f>I13+H13</f>
        <v>2217</v>
      </c>
    </row>
    <row r="14" spans="1:10" s="28" customFormat="1" ht="21.75" customHeight="1">
      <c r="A14" s="362">
        <v>7</v>
      </c>
      <c r="B14" s="1118" t="s">
        <v>789</v>
      </c>
      <c r="C14" s="901">
        <v>87140</v>
      </c>
      <c r="D14" s="901">
        <v>370</v>
      </c>
      <c r="E14" s="902">
        <v>423</v>
      </c>
      <c r="F14" s="903">
        <v>0</v>
      </c>
      <c r="G14" s="906">
        <f t="shared" si="0"/>
        <v>793</v>
      </c>
      <c r="H14" s="901">
        <v>2321</v>
      </c>
      <c r="I14" s="901">
        <v>0</v>
      </c>
      <c r="J14" s="907">
        <f t="shared" si="1"/>
        <v>2321</v>
      </c>
    </row>
    <row r="15" spans="1:10" s="1126" customFormat="1" ht="21.75" customHeight="1">
      <c r="A15" s="1122">
        <v>8</v>
      </c>
      <c r="B15" s="1118" t="s">
        <v>740</v>
      </c>
      <c r="C15" s="1123">
        <v>10402</v>
      </c>
      <c r="D15" s="1123">
        <v>1940</v>
      </c>
      <c r="E15" s="1123">
        <v>8462</v>
      </c>
      <c r="F15" s="1124">
        <v>0</v>
      </c>
      <c r="G15" s="1125">
        <f t="shared" si="0"/>
        <v>10402</v>
      </c>
      <c r="H15" s="1123">
        <v>492</v>
      </c>
      <c r="I15" s="1123">
        <v>2057</v>
      </c>
      <c r="J15" s="1125">
        <f t="shared" si="1"/>
        <v>2549</v>
      </c>
    </row>
    <row r="16" spans="1:10" s="873" customFormat="1" ht="21.75" customHeight="1">
      <c r="A16" s="1047">
        <v>9</v>
      </c>
      <c r="B16" s="1118" t="s">
        <v>739</v>
      </c>
      <c r="C16" s="901">
        <v>16315</v>
      </c>
      <c r="D16" s="901">
        <v>1025</v>
      </c>
      <c r="E16" s="902">
        <v>0</v>
      </c>
      <c r="F16" s="903">
        <v>0</v>
      </c>
      <c r="G16" s="906">
        <f t="shared" si="0"/>
        <v>1025</v>
      </c>
      <c r="H16" s="901">
        <v>935</v>
      </c>
      <c r="I16" s="902">
        <v>0</v>
      </c>
      <c r="J16" s="906">
        <f t="shared" si="1"/>
        <v>935</v>
      </c>
    </row>
    <row r="17" spans="1:10" s="28" customFormat="1" ht="21.75" customHeight="1">
      <c r="A17" s="362">
        <v>10</v>
      </c>
      <c r="B17" s="1118" t="s">
        <v>738</v>
      </c>
      <c r="C17" s="901">
        <v>25659</v>
      </c>
      <c r="D17" s="901">
        <v>97</v>
      </c>
      <c r="E17" s="902">
        <v>0</v>
      </c>
      <c r="F17" s="903">
        <v>0</v>
      </c>
      <c r="G17" s="1048">
        <f t="shared" si="0"/>
        <v>97</v>
      </c>
      <c r="H17" s="901">
        <v>1278</v>
      </c>
      <c r="I17" s="902">
        <v>0</v>
      </c>
      <c r="J17" s="906">
        <f t="shared" si="1"/>
        <v>1278</v>
      </c>
    </row>
    <row r="18" spans="1:10" s="473" customFormat="1" ht="21.75" customHeight="1">
      <c r="A18" s="362">
        <v>11</v>
      </c>
      <c r="B18" s="1118" t="s">
        <v>441</v>
      </c>
      <c r="C18" s="901">
        <v>9492</v>
      </c>
      <c r="D18" s="901">
        <v>142</v>
      </c>
      <c r="E18" s="901">
        <v>0</v>
      </c>
      <c r="F18" s="395">
        <v>0</v>
      </c>
      <c r="G18" s="907">
        <f t="shared" si="0"/>
        <v>142</v>
      </c>
      <c r="H18" s="901">
        <v>2</v>
      </c>
      <c r="I18" s="901">
        <v>19</v>
      </c>
      <c r="J18" s="907">
        <f t="shared" si="1"/>
        <v>21</v>
      </c>
    </row>
    <row r="19" spans="1:10" s="28" customFormat="1" ht="21.75" customHeight="1">
      <c r="A19" s="362">
        <v>12</v>
      </c>
      <c r="B19" s="1118" t="s">
        <v>824</v>
      </c>
      <c r="C19" s="901">
        <v>6657</v>
      </c>
      <c r="D19" s="901">
        <v>635</v>
      </c>
      <c r="E19" s="902">
        <v>271</v>
      </c>
      <c r="F19" s="903">
        <v>0</v>
      </c>
      <c r="G19" s="908">
        <f>F19+E19+D19</f>
        <v>906</v>
      </c>
      <c r="H19" s="901">
        <v>285</v>
      </c>
      <c r="I19" s="902">
        <v>352</v>
      </c>
      <c r="J19" s="906">
        <f>I19+H19</f>
        <v>637</v>
      </c>
    </row>
    <row r="20" spans="1:10" s="28" customFormat="1" ht="21.75" customHeight="1">
      <c r="A20" s="362">
        <v>13</v>
      </c>
      <c r="B20" s="1118" t="s">
        <v>741</v>
      </c>
      <c r="C20" s="901">
        <v>3002</v>
      </c>
      <c r="D20" s="901">
        <v>95</v>
      </c>
      <c r="E20" s="902">
        <v>1937</v>
      </c>
      <c r="F20" s="396">
        <v>0</v>
      </c>
      <c r="G20" s="908">
        <f>F20+E20+D20</f>
        <v>2032</v>
      </c>
      <c r="H20" s="902">
        <v>1</v>
      </c>
      <c r="I20" s="396">
        <v>0</v>
      </c>
      <c r="J20" s="906">
        <f>I20+H20</f>
        <v>1</v>
      </c>
    </row>
    <row r="21" spans="1:10" s="28" customFormat="1" ht="21.75" customHeight="1">
      <c r="A21" s="362">
        <v>14</v>
      </c>
      <c r="B21" s="1118" t="s">
        <v>668</v>
      </c>
      <c r="C21" s="901">
        <v>3849</v>
      </c>
      <c r="D21" s="901">
        <v>37</v>
      </c>
      <c r="E21" s="902">
        <v>32</v>
      </c>
      <c r="F21" s="394">
        <v>0</v>
      </c>
      <c r="G21" s="908">
        <f t="shared" si="0"/>
        <v>69</v>
      </c>
      <c r="H21" s="901">
        <v>892</v>
      </c>
      <c r="I21" s="902">
        <v>1798</v>
      </c>
      <c r="J21" s="906">
        <f t="shared" si="1"/>
        <v>2690</v>
      </c>
    </row>
    <row r="22" spans="1:10" s="28" customFormat="1" ht="21.75" customHeight="1">
      <c r="A22" s="992">
        <v>15</v>
      </c>
      <c r="B22" s="1119" t="s">
        <v>440</v>
      </c>
      <c r="C22" s="905">
        <v>186935</v>
      </c>
      <c r="D22" s="905">
        <v>2332</v>
      </c>
      <c r="E22" s="905">
        <v>517</v>
      </c>
      <c r="F22" s="987"/>
      <c r="G22" s="909">
        <f>F22+E22+D22</f>
        <v>2849</v>
      </c>
      <c r="H22" s="905">
        <v>8213</v>
      </c>
      <c r="I22" s="905">
        <v>1652</v>
      </c>
      <c r="J22" s="909">
        <f>I22+H22</f>
        <v>9865</v>
      </c>
    </row>
    <row r="23" spans="1:10" ht="20.25" customHeight="1">
      <c r="A23" s="28"/>
      <c r="B23" s="1115"/>
      <c r="C23" s="893"/>
      <c r="D23" s="361"/>
      <c r="E23" s="893"/>
      <c r="F23" s="893"/>
      <c r="G23" s="578"/>
      <c r="H23" s="893"/>
      <c r="I23" s="894"/>
      <c r="J23" s="578"/>
    </row>
    <row r="24" spans="2:12" s="11" customFormat="1" ht="23.25" customHeight="1">
      <c r="B24" s="1116"/>
      <c r="C24" s="895"/>
      <c r="D24" s="896"/>
      <c r="E24" s="897"/>
      <c r="F24" s="897"/>
      <c r="G24" s="898"/>
      <c r="H24" s="897"/>
      <c r="I24" s="897"/>
      <c r="J24" s="898"/>
      <c r="K24" s="889"/>
      <c r="L24" s="889"/>
    </row>
    <row r="25" spans="2:10" ht="15">
      <c r="B25" s="1112"/>
      <c r="C25" s="893"/>
      <c r="D25" s="893"/>
      <c r="E25" s="893"/>
      <c r="F25" s="893"/>
      <c r="G25" s="578"/>
      <c r="H25" s="893"/>
      <c r="I25" s="893"/>
      <c r="J25" s="578"/>
    </row>
    <row r="26" spans="2:10" ht="15.75">
      <c r="B26" s="1112"/>
      <c r="C26" s="238"/>
      <c r="D26" s="893"/>
      <c r="E26" s="893"/>
      <c r="F26" s="893"/>
      <c r="G26" s="578"/>
      <c r="H26" s="893"/>
      <c r="I26" s="893"/>
      <c r="J26" s="578"/>
    </row>
    <row r="28" ht="15">
      <c r="E28" s="891"/>
    </row>
  </sheetData>
  <sheetProtection/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rintOptions/>
  <pageMargins left="0.62" right="0.2" top="0.36" bottom="0.5" header="0.23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13"/>
  <sheetViews>
    <sheetView zoomScale="80" zoomScaleNormal="80" zoomScalePageLayoutView="0" workbookViewId="0" topLeftCell="A1">
      <selection activeCell="L13" sqref="L13"/>
    </sheetView>
  </sheetViews>
  <sheetFormatPr defaultColWidth="8.796875" defaultRowHeight="15"/>
  <cols>
    <col min="1" max="1" width="3.5" style="0" customWidth="1"/>
    <col min="2" max="2" width="15.3984375" style="336" customWidth="1"/>
    <col min="3" max="3" width="8" style="336" customWidth="1"/>
    <col min="4" max="4" width="9" style="15" customWidth="1"/>
    <col min="5" max="5" width="7.09765625" style="336" customWidth="1"/>
    <col min="6" max="6" width="6.19921875" style="336" customWidth="1"/>
    <col min="7" max="7" width="7.09765625" style="336" customWidth="1"/>
    <col min="8" max="8" width="8.59765625" style="336" customWidth="1"/>
    <col min="9" max="9" width="6.09765625" style="336" customWidth="1"/>
    <col min="10" max="10" width="6.19921875" style="336" customWidth="1"/>
    <col min="11" max="11" width="8.19921875" style="336" customWidth="1"/>
    <col min="12" max="12" width="6.69921875" style="336" customWidth="1"/>
    <col min="13" max="13" width="7" style="336" customWidth="1"/>
    <col min="14" max="14" width="8.3984375" style="473" customWidth="1"/>
    <col min="15" max="15" width="6.59765625" style="336" customWidth="1"/>
    <col min="16" max="16" width="6.5" style="336" customWidth="1"/>
    <col min="17" max="17" width="7.69921875" style="473" customWidth="1"/>
    <col min="18" max="18" width="6.3984375" style="336" customWidth="1"/>
    <col min="19" max="19" width="9" style="15" customWidth="1"/>
  </cols>
  <sheetData>
    <row r="1" spans="1:18" ht="54" customHeight="1">
      <c r="A1" s="1915" t="s">
        <v>672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  <c r="P1" s="1915"/>
      <c r="Q1" s="1915"/>
      <c r="R1" s="1915"/>
    </row>
    <row r="2" ht="37.5" customHeight="1">
      <c r="B2" s="341"/>
    </row>
    <row r="3" spans="1:18" ht="25.5" customHeight="1">
      <c r="A3" s="1927" t="s">
        <v>14</v>
      </c>
      <c r="B3" s="1916" t="s">
        <v>280</v>
      </c>
      <c r="C3" s="1919" t="s">
        <v>408</v>
      </c>
      <c r="D3" s="1920"/>
      <c r="E3" s="1921"/>
      <c r="F3" s="1930" t="s">
        <v>215</v>
      </c>
      <c r="G3" s="1919" t="s">
        <v>409</v>
      </c>
      <c r="H3" s="1920"/>
      <c r="I3" s="1921"/>
      <c r="J3" s="1919" t="s">
        <v>410</v>
      </c>
      <c r="K3" s="1920"/>
      <c r="L3" s="1921"/>
      <c r="M3" s="1919" t="s">
        <v>218</v>
      </c>
      <c r="N3" s="1920"/>
      <c r="O3" s="1921"/>
      <c r="P3" s="1933" t="s">
        <v>216</v>
      </c>
      <c r="Q3" s="1934"/>
      <c r="R3" s="1935"/>
    </row>
    <row r="4" spans="1:18" ht="24.75" customHeight="1">
      <c r="A4" s="1928"/>
      <c r="B4" s="1917"/>
      <c r="C4" s="1922"/>
      <c r="D4" s="1923"/>
      <c r="E4" s="1924"/>
      <c r="F4" s="1931"/>
      <c r="G4" s="1922"/>
      <c r="H4" s="1923"/>
      <c r="I4" s="1924"/>
      <c r="J4" s="1922"/>
      <c r="K4" s="1923"/>
      <c r="L4" s="1924"/>
      <c r="M4" s="1922"/>
      <c r="N4" s="1923"/>
      <c r="O4" s="1924"/>
      <c r="P4" s="1936"/>
      <c r="Q4" s="1937"/>
      <c r="R4" s="1938"/>
    </row>
    <row r="5" spans="1:18" ht="56.25" customHeight="1">
      <c r="A5" s="1929"/>
      <c r="B5" s="1918"/>
      <c r="C5" s="790" t="s">
        <v>578</v>
      </c>
      <c r="D5" s="899" t="s">
        <v>664</v>
      </c>
      <c r="E5" s="342" t="s">
        <v>0</v>
      </c>
      <c r="F5" s="1932"/>
      <c r="G5" s="790" t="s">
        <v>578</v>
      </c>
      <c r="H5" s="899" t="s">
        <v>664</v>
      </c>
      <c r="I5" s="342" t="s">
        <v>0</v>
      </c>
      <c r="J5" s="790" t="s">
        <v>578</v>
      </c>
      <c r="K5" s="899" t="s">
        <v>664</v>
      </c>
      <c r="L5" s="342" t="s">
        <v>0</v>
      </c>
      <c r="M5" s="790" t="s">
        <v>578</v>
      </c>
      <c r="N5" s="899" t="s">
        <v>664</v>
      </c>
      <c r="O5" s="342" t="s">
        <v>0</v>
      </c>
      <c r="P5" s="790" t="s">
        <v>578</v>
      </c>
      <c r="Q5" s="899" t="s">
        <v>664</v>
      </c>
      <c r="R5" s="342" t="s">
        <v>0</v>
      </c>
    </row>
    <row r="6" spans="1:18" ht="30" customHeight="1">
      <c r="A6" s="12">
        <v>1</v>
      </c>
      <c r="B6" s="352" t="s">
        <v>106</v>
      </c>
      <c r="C6" s="346">
        <v>2000</v>
      </c>
      <c r="D6" s="347">
        <v>235</v>
      </c>
      <c r="E6" s="351">
        <f aca="true" t="shared" si="0" ref="E6:E13">D6/C6*100</f>
        <v>11.75</v>
      </c>
      <c r="F6" s="349">
        <v>0</v>
      </c>
      <c r="G6" s="348">
        <v>40</v>
      </c>
      <c r="H6" s="799">
        <v>2</v>
      </c>
      <c r="I6" s="351">
        <f aca="true" t="shared" si="1" ref="I6:I13">H6/G6*100</f>
        <v>5</v>
      </c>
      <c r="J6" s="348">
        <v>8</v>
      </c>
      <c r="K6" s="801">
        <v>2</v>
      </c>
      <c r="L6" s="351">
        <f>K6/J6*100</f>
        <v>25</v>
      </c>
      <c r="M6" s="348">
        <v>27</v>
      </c>
      <c r="N6" s="801">
        <v>0</v>
      </c>
      <c r="O6" s="353">
        <f aca="true" t="shared" si="2" ref="O6:O13">N6/M6*100</f>
        <v>0</v>
      </c>
      <c r="P6" s="354">
        <v>5</v>
      </c>
      <c r="Q6" s="801">
        <v>0</v>
      </c>
      <c r="R6" s="354">
        <v>0</v>
      </c>
    </row>
    <row r="7" spans="1:18" ht="30" customHeight="1">
      <c r="A7" s="13">
        <v>2</v>
      </c>
      <c r="B7" s="352" t="s">
        <v>28</v>
      </c>
      <c r="C7" s="346">
        <v>5000</v>
      </c>
      <c r="D7" s="408">
        <v>917</v>
      </c>
      <c r="E7" s="351">
        <f t="shared" si="0"/>
        <v>18.34</v>
      </c>
      <c r="F7" s="349">
        <v>0</v>
      </c>
      <c r="G7" s="316">
        <v>80</v>
      </c>
      <c r="H7" s="799">
        <v>0</v>
      </c>
      <c r="I7" s="351">
        <f t="shared" si="1"/>
        <v>0</v>
      </c>
      <c r="J7" s="316">
        <v>10</v>
      </c>
      <c r="K7" s="801">
        <v>0</v>
      </c>
      <c r="L7" s="351">
        <f>K7/J7*100</f>
        <v>0</v>
      </c>
      <c r="M7" s="316">
        <v>65</v>
      </c>
      <c r="N7" s="801">
        <v>0</v>
      </c>
      <c r="O7" s="353">
        <f t="shared" si="2"/>
        <v>0</v>
      </c>
      <c r="P7" s="355">
        <v>5</v>
      </c>
      <c r="Q7" s="801">
        <v>0</v>
      </c>
      <c r="R7" s="355">
        <v>0</v>
      </c>
    </row>
    <row r="8" spans="1:18" ht="30" customHeight="1">
      <c r="A8" s="13">
        <v>3</v>
      </c>
      <c r="B8" s="356" t="s">
        <v>156</v>
      </c>
      <c r="C8" s="350">
        <v>5000</v>
      </c>
      <c r="D8" s="408">
        <v>668</v>
      </c>
      <c r="E8" s="351">
        <f t="shared" si="0"/>
        <v>13.36</v>
      </c>
      <c r="F8" s="349">
        <v>0</v>
      </c>
      <c r="G8" s="316">
        <v>90</v>
      </c>
      <c r="H8" s="799">
        <v>0</v>
      </c>
      <c r="I8" s="351">
        <f t="shared" si="1"/>
        <v>0</v>
      </c>
      <c r="J8" s="316">
        <v>10</v>
      </c>
      <c r="K8" s="801">
        <v>0</v>
      </c>
      <c r="L8" s="351">
        <f>K8/J8*100</f>
        <v>0</v>
      </c>
      <c r="M8" s="316">
        <v>70</v>
      </c>
      <c r="N8" s="802">
        <v>0</v>
      </c>
      <c r="O8" s="353">
        <f t="shared" si="2"/>
        <v>0</v>
      </c>
      <c r="P8" s="355">
        <v>10</v>
      </c>
      <c r="Q8" s="801">
        <v>0</v>
      </c>
      <c r="R8" s="391">
        <f aca="true" t="shared" si="3" ref="R8:R13">Q8/P8*100</f>
        <v>0</v>
      </c>
    </row>
    <row r="9" spans="1:18" ht="30" customHeight="1">
      <c r="A9" s="13">
        <v>4</v>
      </c>
      <c r="B9" s="356" t="s">
        <v>104</v>
      </c>
      <c r="C9" s="350">
        <v>4500</v>
      </c>
      <c r="D9" s="408">
        <v>721</v>
      </c>
      <c r="E9" s="351">
        <f t="shared" si="0"/>
        <v>16.022222222222222</v>
      </c>
      <c r="F9" s="349">
        <v>0</v>
      </c>
      <c r="G9" s="316">
        <v>80</v>
      </c>
      <c r="H9" s="799">
        <v>10</v>
      </c>
      <c r="I9" s="351">
        <f t="shared" si="1"/>
        <v>12.5</v>
      </c>
      <c r="J9" s="316">
        <v>2</v>
      </c>
      <c r="K9" s="801">
        <v>0</v>
      </c>
      <c r="L9" s="351">
        <f>K9/J9*100</f>
        <v>0</v>
      </c>
      <c r="M9" s="316">
        <v>73</v>
      </c>
      <c r="N9" s="801">
        <v>10</v>
      </c>
      <c r="O9" s="353">
        <f t="shared" si="2"/>
        <v>13.698630136986301</v>
      </c>
      <c r="P9" s="355">
        <v>5</v>
      </c>
      <c r="Q9" s="801">
        <v>0</v>
      </c>
      <c r="R9" s="391">
        <f t="shared" si="3"/>
        <v>0</v>
      </c>
    </row>
    <row r="10" spans="1:18" ht="30" customHeight="1">
      <c r="A10" s="13">
        <v>5</v>
      </c>
      <c r="B10" s="356" t="s">
        <v>155</v>
      </c>
      <c r="C10" s="350">
        <v>6200</v>
      </c>
      <c r="D10" s="408">
        <v>1271</v>
      </c>
      <c r="E10" s="351">
        <f t="shared" si="0"/>
        <v>20.5</v>
      </c>
      <c r="F10" s="349">
        <v>0</v>
      </c>
      <c r="G10" s="316">
        <v>90</v>
      </c>
      <c r="H10" s="800">
        <v>4</v>
      </c>
      <c r="I10" s="351">
        <f t="shared" si="1"/>
        <v>4.444444444444445</v>
      </c>
      <c r="J10" s="316">
        <v>10</v>
      </c>
      <c r="K10" s="801">
        <v>0</v>
      </c>
      <c r="L10" s="351">
        <f>K10/J10*100</f>
        <v>0</v>
      </c>
      <c r="M10" s="316">
        <v>15</v>
      </c>
      <c r="N10" s="802">
        <v>4</v>
      </c>
      <c r="O10" s="353">
        <f t="shared" si="2"/>
        <v>26.666666666666668</v>
      </c>
      <c r="P10" s="355">
        <v>10</v>
      </c>
      <c r="Q10" s="801">
        <v>0</v>
      </c>
      <c r="R10" s="391">
        <f t="shared" si="3"/>
        <v>0</v>
      </c>
    </row>
    <row r="11" spans="1:18" ht="30" customHeight="1">
      <c r="A11" s="13">
        <v>6</v>
      </c>
      <c r="B11" s="356" t="s">
        <v>200</v>
      </c>
      <c r="C11" s="203">
        <v>1000</v>
      </c>
      <c r="D11" s="408">
        <v>203</v>
      </c>
      <c r="E11" s="351">
        <f t="shared" si="0"/>
        <v>20.3</v>
      </c>
      <c r="F11" s="349">
        <v>0</v>
      </c>
      <c r="G11" s="316">
        <v>20</v>
      </c>
      <c r="H11" s="799">
        <v>0</v>
      </c>
      <c r="I11" s="351">
        <f t="shared" si="1"/>
        <v>0</v>
      </c>
      <c r="J11" s="349">
        <v>0</v>
      </c>
      <c r="K11" s="801">
        <v>0</v>
      </c>
      <c r="L11" s="351"/>
      <c r="M11" s="316">
        <v>70</v>
      </c>
      <c r="N11" s="801">
        <v>0</v>
      </c>
      <c r="O11" s="353">
        <f t="shared" si="2"/>
        <v>0</v>
      </c>
      <c r="P11" s="355">
        <v>5</v>
      </c>
      <c r="Q11" s="801">
        <v>0</v>
      </c>
      <c r="R11" s="397">
        <f>Q11/P11*100</f>
        <v>0</v>
      </c>
    </row>
    <row r="12" spans="1:18" ht="30" customHeight="1">
      <c r="A12" s="13">
        <v>7</v>
      </c>
      <c r="B12" s="356" t="s">
        <v>54</v>
      </c>
      <c r="C12" s="350">
        <v>6300</v>
      </c>
      <c r="D12" s="408">
        <v>1572</v>
      </c>
      <c r="E12" s="351">
        <f t="shared" si="0"/>
        <v>24.952380952380953</v>
      </c>
      <c r="F12" s="349">
        <v>0</v>
      </c>
      <c r="G12" s="316">
        <v>100</v>
      </c>
      <c r="H12" s="800">
        <v>11</v>
      </c>
      <c r="I12" s="351">
        <f t="shared" si="1"/>
        <v>11</v>
      </c>
      <c r="J12" s="316">
        <v>10</v>
      </c>
      <c r="K12" s="802">
        <v>2</v>
      </c>
      <c r="L12" s="351">
        <f>K12/J12*100</f>
        <v>20</v>
      </c>
      <c r="M12" s="316">
        <v>80</v>
      </c>
      <c r="N12" s="802">
        <v>6</v>
      </c>
      <c r="O12" s="353">
        <f t="shared" si="2"/>
        <v>7.5</v>
      </c>
      <c r="P12" s="355">
        <v>10</v>
      </c>
      <c r="Q12" s="910">
        <v>3</v>
      </c>
      <c r="R12" s="391">
        <f>Q12/P12*100</f>
        <v>30</v>
      </c>
    </row>
    <row r="13" spans="1:18" ht="30" customHeight="1">
      <c r="A13" s="1925" t="s">
        <v>13</v>
      </c>
      <c r="B13" s="1926"/>
      <c r="C13" s="315">
        <f>SUM(C6:C12)</f>
        <v>30000</v>
      </c>
      <c r="D13" s="390">
        <f>SUM(D6:D14)</f>
        <v>5587</v>
      </c>
      <c r="E13" s="343">
        <f t="shared" si="0"/>
        <v>18.623333333333335</v>
      </c>
      <c r="F13" s="315">
        <f>SUM(F6:F14)</f>
        <v>0</v>
      </c>
      <c r="G13" s="315">
        <f>SUM(G6:G14)</f>
        <v>500</v>
      </c>
      <c r="H13" s="315">
        <f>SUM(H6:H14)</f>
        <v>27</v>
      </c>
      <c r="I13" s="345">
        <f t="shared" si="1"/>
        <v>5.4</v>
      </c>
      <c r="J13" s="315">
        <f>SUM(J6:J12)</f>
        <v>50</v>
      </c>
      <c r="K13" s="803">
        <f>SUM(K6:K14)</f>
        <v>5</v>
      </c>
      <c r="L13" s="345">
        <f>K13/J13*100</f>
        <v>5.263157894736842</v>
      </c>
      <c r="M13" s="315">
        <f>SUM(M6:M12)</f>
        <v>400</v>
      </c>
      <c r="N13" s="803">
        <f>SUM(N6:N12)</f>
        <v>20</v>
      </c>
      <c r="O13" s="345">
        <f t="shared" si="2"/>
        <v>5</v>
      </c>
      <c r="P13" s="315">
        <f>SUM(P6:P12)</f>
        <v>50</v>
      </c>
      <c r="Q13" s="803">
        <f>SUM(Q6:Q12)</f>
        <v>3</v>
      </c>
      <c r="R13" s="345">
        <f t="shared" si="3"/>
        <v>6</v>
      </c>
    </row>
    <row r="14" ht="24" customHeight="1"/>
  </sheetData>
  <sheetProtection/>
  <mergeCells count="10">
    <mergeCell ref="A13:B13"/>
    <mergeCell ref="A3:A5"/>
    <mergeCell ref="F3:F5"/>
    <mergeCell ref="J3:L4"/>
    <mergeCell ref="P3:R4"/>
    <mergeCell ref="A1:R1"/>
    <mergeCell ref="B3:B5"/>
    <mergeCell ref="C3:E4"/>
    <mergeCell ref="G3:I4"/>
    <mergeCell ref="M3:O4"/>
  </mergeCells>
  <printOptions/>
  <pageMargins left="0" right="0" top="0.83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Q37"/>
  <sheetViews>
    <sheetView zoomScale="110" zoomScaleNormal="110" zoomScalePageLayoutView="0" workbookViewId="0" topLeftCell="A13">
      <selection activeCell="J19" sqref="J19"/>
    </sheetView>
  </sheetViews>
  <sheetFormatPr defaultColWidth="8.796875" defaultRowHeight="15"/>
  <cols>
    <col min="1" max="1" width="4" style="9" customWidth="1"/>
    <col min="2" max="2" width="21.69921875" style="9" customWidth="1"/>
    <col min="3" max="3" width="10.69921875" style="9" customWidth="1"/>
    <col min="4" max="4" width="12.69921875" style="9" customWidth="1"/>
    <col min="5" max="5" width="9.69921875" style="9" customWidth="1"/>
    <col min="6" max="6" width="11.19921875" style="9" customWidth="1"/>
    <col min="7" max="7" width="13.59765625" style="9" customWidth="1"/>
    <col min="8" max="8" width="10.19921875" style="9" customWidth="1"/>
    <col min="9" max="9" width="10.5" style="9" customWidth="1"/>
    <col min="10" max="10" width="13" style="9" customWidth="1"/>
    <col min="11" max="11" width="8.69921875" style="9" customWidth="1"/>
    <col min="12" max="12" width="9.5" style="0" customWidth="1"/>
    <col min="13" max="13" width="10.19921875" style="0" customWidth="1"/>
    <col min="14" max="14" width="7.69921875" style="0" customWidth="1"/>
    <col min="15" max="16" width="7.3984375" style="0" customWidth="1"/>
    <col min="17" max="17" width="8" style="0" customWidth="1"/>
  </cols>
  <sheetData>
    <row r="1" spans="1:17" ht="47.25" customHeight="1">
      <c r="A1" s="1852" t="s">
        <v>843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307"/>
      <c r="M1" s="307"/>
      <c r="N1" s="307"/>
      <c r="O1" s="307"/>
      <c r="P1" s="307"/>
      <c r="Q1" s="307"/>
    </row>
    <row r="2" spans="2:17" ht="24" customHeight="1"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306"/>
      <c r="M2" s="306"/>
      <c r="N2" s="306"/>
      <c r="O2" s="306"/>
      <c r="P2" s="306"/>
      <c r="Q2" s="306"/>
    </row>
    <row r="3" spans="1:11" ht="22.5" customHeight="1">
      <c r="A3" s="1946" t="s">
        <v>14</v>
      </c>
      <c r="B3" s="1947" t="s">
        <v>925</v>
      </c>
      <c r="C3" s="1948" t="s">
        <v>290</v>
      </c>
      <c r="D3" s="1949"/>
      <c r="E3" s="1949"/>
      <c r="F3" s="1949"/>
      <c r="G3" s="1949"/>
      <c r="H3" s="1949"/>
      <c r="I3" s="1949"/>
      <c r="J3" s="1949"/>
      <c r="K3" s="1950"/>
    </row>
    <row r="4" spans="1:11" ht="22.5" customHeight="1">
      <c r="A4" s="1946"/>
      <c r="B4" s="1947"/>
      <c r="C4" s="1940" t="s">
        <v>291</v>
      </c>
      <c r="D4" s="1940"/>
      <c r="E4" s="1941"/>
      <c r="F4" s="1939" t="s">
        <v>442</v>
      </c>
      <c r="G4" s="1940"/>
      <c r="H4" s="1941"/>
      <c r="I4" s="1939" t="s">
        <v>443</v>
      </c>
      <c r="J4" s="1940"/>
      <c r="K4" s="1941"/>
    </row>
    <row r="5" spans="1:11" ht="15" customHeight="1">
      <c r="A5" s="1946"/>
      <c r="B5" s="1947"/>
      <c r="C5" s="1872"/>
      <c r="D5" s="1872"/>
      <c r="E5" s="1943"/>
      <c r="F5" s="1942"/>
      <c r="G5" s="1872"/>
      <c r="H5" s="1943"/>
      <c r="I5" s="1942"/>
      <c r="J5" s="1872"/>
      <c r="K5" s="1943"/>
    </row>
    <row r="6" spans="1:11" ht="39.75" customHeight="1">
      <c r="A6" s="1946"/>
      <c r="B6" s="1947"/>
      <c r="C6" s="1159" t="s">
        <v>840</v>
      </c>
      <c r="D6" s="1159" t="s">
        <v>770</v>
      </c>
      <c r="E6" s="1159" t="s">
        <v>0</v>
      </c>
      <c r="F6" s="1159" t="str">
        <f>C6</f>
        <v>KH 2021</v>
      </c>
      <c r="G6" s="1159" t="str">
        <f>D6</f>
        <v>TH
03 tháng</v>
      </c>
      <c r="H6" s="1159" t="s">
        <v>0</v>
      </c>
      <c r="I6" s="1159" t="str">
        <f>C6</f>
        <v>KH 2021</v>
      </c>
      <c r="J6" s="1159" t="str">
        <f>D6</f>
        <v>TH
03 tháng</v>
      </c>
      <c r="K6" s="1159" t="s">
        <v>0</v>
      </c>
    </row>
    <row r="7" spans="1:11" ht="22.5" customHeight="1">
      <c r="A7" s="263">
        <v>1</v>
      </c>
      <c r="B7" s="677" t="s">
        <v>106</v>
      </c>
      <c r="C7" s="1493">
        <f>F7+I7</f>
        <v>139</v>
      </c>
      <c r="D7" s="1493">
        <f>G7+J7</f>
        <v>140</v>
      </c>
      <c r="E7" s="1494">
        <f aca="true" t="shared" si="0" ref="E7:E15">D7/C7*100</f>
        <v>100.71942446043165</v>
      </c>
      <c r="F7" s="1495">
        <v>74</v>
      </c>
      <c r="G7" s="1495">
        <v>75</v>
      </c>
      <c r="H7" s="1494">
        <f aca="true" t="shared" si="1" ref="H7:H15">G7/F7*100</f>
        <v>101.35135135135135</v>
      </c>
      <c r="I7" s="1495">
        <v>65</v>
      </c>
      <c r="J7" s="1495">
        <v>65</v>
      </c>
      <c r="K7" s="1494">
        <f aca="true" t="shared" si="2" ref="K7:K15">J7/I7*100</f>
        <v>100</v>
      </c>
    </row>
    <row r="8" spans="1:11" ht="22.5" customHeight="1">
      <c r="A8" s="362">
        <v>2</v>
      </c>
      <c r="B8" s="677" t="s">
        <v>28</v>
      </c>
      <c r="C8" s="1496">
        <f>F8+I8</f>
        <v>181</v>
      </c>
      <c r="D8" s="1496">
        <f aca="true" t="shared" si="3" ref="D8:D14">G8+J8</f>
        <v>180</v>
      </c>
      <c r="E8" s="1497">
        <f t="shared" si="0"/>
        <v>99.4475138121547</v>
      </c>
      <c r="F8" s="141">
        <v>89</v>
      </c>
      <c r="G8" s="141">
        <v>89</v>
      </c>
      <c r="H8" s="1497">
        <f t="shared" si="1"/>
        <v>100</v>
      </c>
      <c r="I8" s="141">
        <v>92</v>
      </c>
      <c r="J8" s="141">
        <v>91</v>
      </c>
      <c r="K8" s="1497">
        <f t="shared" si="2"/>
        <v>98.91304347826086</v>
      </c>
    </row>
    <row r="9" spans="1:11" ht="22.5" customHeight="1">
      <c r="A9" s="362">
        <v>3</v>
      </c>
      <c r="B9" s="677" t="s">
        <v>105</v>
      </c>
      <c r="C9" s="1496">
        <f aca="true" t="shared" si="4" ref="C9:C14">F9+I9</f>
        <v>637</v>
      </c>
      <c r="D9" s="1496">
        <f t="shared" si="3"/>
        <v>666</v>
      </c>
      <c r="E9" s="1497">
        <f t="shared" si="0"/>
        <v>104.55259026687598</v>
      </c>
      <c r="F9" s="141">
        <v>314</v>
      </c>
      <c r="G9" s="141">
        <v>333</v>
      </c>
      <c r="H9" s="1497">
        <f t="shared" si="1"/>
        <v>106.05095541401275</v>
      </c>
      <c r="I9" s="141">
        <v>323</v>
      </c>
      <c r="J9" s="141">
        <v>333</v>
      </c>
      <c r="K9" s="1497">
        <f t="shared" si="2"/>
        <v>103.09597523219813</v>
      </c>
    </row>
    <row r="10" spans="1:11" ht="22.5" customHeight="1">
      <c r="A10" s="362">
        <v>4</v>
      </c>
      <c r="B10" s="677" t="s">
        <v>287</v>
      </c>
      <c r="C10" s="1496">
        <f t="shared" si="4"/>
        <v>468</v>
      </c>
      <c r="D10" s="1496">
        <f t="shared" si="3"/>
        <v>473</v>
      </c>
      <c r="E10" s="1497">
        <f t="shared" si="0"/>
        <v>101.06837606837607</v>
      </c>
      <c r="F10" s="141">
        <v>220</v>
      </c>
      <c r="G10" s="141">
        <v>214</v>
      </c>
      <c r="H10" s="1497">
        <f t="shared" si="1"/>
        <v>97.27272727272728</v>
      </c>
      <c r="I10" s="141">
        <v>248</v>
      </c>
      <c r="J10" s="141">
        <v>259</v>
      </c>
      <c r="K10" s="1497">
        <f t="shared" si="2"/>
        <v>104.43548387096774</v>
      </c>
    </row>
    <row r="11" spans="1:11" ht="22.5" customHeight="1">
      <c r="A11" s="362">
        <v>5</v>
      </c>
      <c r="B11" s="677" t="s">
        <v>155</v>
      </c>
      <c r="C11" s="1496">
        <f t="shared" si="4"/>
        <v>619</v>
      </c>
      <c r="D11" s="1496">
        <f t="shared" si="3"/>
        <v>619</v>
      </c>
      <c r="E11" s="1497">
        <f t="shared" si="0"/>
        <v>100</v>
      </c>
      <c r="F11" s="141">
        <v>299</v>
      </c>
      <c r="G11" s="141">
        <v>294</v>
      </c>
      <c r="H11" s="1497">
        <f t="shared" si="1"/>
        <v>98.32775919732441</v>
      </c>
      <c r="I11" s="141">
        <v>320</v>
      </c>
      <c r="J11" s="141">
        <v>325</v>
      </c>
      <c r="K11" s="1497">
        <f t="shared" si="2"/>
        <v>101.5625</v>
      </c>
    </row>
    <row r="12" spans="1:11" ht="22.5" customHeight="1">
      <c r="A12" s="362">
        <v>6</v>
      </c>
      <c r="B12" s="677" t="s">
        <v>54</v>
      </c>
      <c r="C12" s="1496">
        <f t="shared" si="4"/>
        <v>754</v>
      </c>
      <c r="D12" s="1496">
        <f t="shared" si="3"/>
        <v>766</v>
      </c>
      <c r="E12" s="1497">
        <f t="shared" si="0"/>
        <v>101.59151193633953</v>
      </c>
      <c r="F12" s="141">
        <v>349</v>
      </c>
      <c r="G12" s="141">
        <v>346</v>
      </c>
      <c r="H12" s="1497">
        <f t="shared" si="1"/>
        <v>99.14040114613181</v>
      </c>
      <c r="I12" s="141">
        <v>405</v>
      </c>
      <c r="J12" s="141">
        <v>420</v>
      </c>
      <c r="K12" s="1497">
        <f t="shared" si="2"/>
        <v>103.7037037037037</v>
      </c>
    </row>
    <row r="13" spans="1:11" ht="22.5" customHeight="1">
      <c r="A13" s="362">
        <v>7</v>
      </c>
      <c r="B13" s="677" t="s">
        <v>102</v>
      </c>
      <c r="C13" s="1496">
        <f t="shared" si="4"/>
        <v>316</v>
      </c>
      <c r="D13" s="1496">
        <f>G13+J13</f>
        <v>322</v>
      </c>
      <c r="E13" s="1497">
        <f>D13/C13*100</f>
        <v>101.8987341772152</v>
      </c>
      <c r="F13" s="141">
        <v>164</v>
      </c>
      <c r="G13" s="141">
        <v>167</v>
      </c>
      <c r="H13" s="1497">
        <f>G13/F13*100</f>
        <v>101.82926829268293</v>
      </c>
      <c r="I13" s="141">
        <v>152</v>
      </c>
      <c r="J13" s="141">
        <v>155</v>
      </c>
      <c r="K13" s="1497">
        <f>J13/I13*100</f>
        <v>101.9736842105263</v>
      </c>
    </row>
    <row r="14" spans="1:11" ht="22.5" customHeight="1">
      <c r="A14" s="362">
        <v>8</v>
      </c>
      <c r="B14" s="1489" t="s">
        <v>790</v>
      </c>
      <c r="C14" s="1498">
        <f t="shared" si="4"/>
        <v>14</v>
      </c>
      <c r="D14" s="1498">
        <f t="shared" si="3"/>
        <v>30</v>
      </c>
      <c r="E14" s="1499">
        <f>D14/C14*100</f>
        <v>214.28571428571428</v>
      </c>
      <c r="F14" s="1500">
        <v>3</v>
      </c>
      <c r="G14" s="1500">
        <v>15</v>
      </c>
      <c r="H14" s="1499">
        <f>G14/F14*100</f>
        <v>500</v>
      </c>
      <c r="I14" s="1500">
        <v>11</v>
      </c>
      <c r="J14" s="1500">
        <v>15</v>
      </c>
      <c r="K14" s="1499">
        <f>J14/I14*100</f>
        <v>136.36363636363635</v>
      </c>
    </row>
    <row r="15" spans="1:13" ht="22.5" customHeight="1">
      <c r="A15" s="1944" t="s">
        <v>292</v>
      </c>
      <c r="B15" s="1945"/>
      <c r="C15" s="1490">
        <f>SUM(C7:C14)</f>
        <v>3128</v>
      </c>
      <c r="D15" s="1501">
        <f>SUM(D7:D14)</f>
        <v>3196</v>
      </c>
      <c r="E15" s="1502">
        <f t="shared" si="0"/>
        <v>102.17391304347827</v>
      </c>
      <c r="F15" s="1490">
        <f>SUM(F7:F14)</f>
        <v>1512</v>
      </c>
      <c r="G15" s="1490">
        <f>SUM(G7:G14)</f>
        <v>1533</v>
      </c>
      <c r="H15" s="1502">
        <f t="shared" si="1"/>
        <v>101.38888888888889</v>
      </c>
      <c r="I15" s="1490">
        <f>SUM(I7:I14)</f>
        <v>1616</v>
      </c>
      <c r="J15" s="1490">
        <f>SUM(J7:J14)</f>
        <v>1663</v>
      </c>
      <c r="K15" s="1491">
        <f t="shared" si="2"/>
        <v>102.90841584158417</v>
      </c>
      <c r="M15" s="830"/>
    </row>
    <row r="16" spans="1:13" ht="22.5" customHeight="1">
      <c r="A16" s="1509"/>
      <c r="B16" s="1509"/>
      <c r="C16" s="1510"/>
      <c r="D16" s="1511"/>
      <c r="E16" s="1512"/>
      <c r="F16" s="1510"/>
      <c r="G16" s="1510"/>
      <c r="H16" s="1512"/>
      <c r="I16" s="1510"/>
      <c r="J16" s="1510"/>
      <c r="K16" s="1513"/>
      <c r="M16" s="830"/>
    </row>
    <row r="17" spans="1:13" ht="22.5" customHeight="1">
      <c r="A17" s="1509"/>
      <c r="B17" s="1509"/>
      <c r="C17" s="1510"/>
      <c r="D17" s="1511"/>
      <c r="E17" s="1512"/>
      <c r="F17" s="1510"/>
      <c r="G17" s="1510"/>
      <c r="H17" s="1512"/>
      <c r="I17" s="1510"/>
      <c r="J17" s="1510"/>
      <c r="K17" s="1513"/>
      <c r="M17" s="830"/>
    </row>
    <row r="18" spans="1:13" ht="22.5" customHeight="1">
      <c r="A18" s="1509"/>
      <c r="B18" s="1509"/>
      <c r="C18" s="1510"/>
      <c r="D18" s="1511"/>
      <c r="E18" s="1512"/>
      <c r="F18" s="1510"/>
      <c r="G18" s="1510"/>
      <c r="H18" s="1512"/>
      <c r="I18" s="1510"/>
      <c r="J18" s="1510"/>
      <c r="K18" s="1513"/>
      <c r="M18" s="830"/>
    </row>
    <row r="19" spans="1:13" ht="22.5" customHeight="1">
      <c r="A19" s="1509"/>
      <c r="B19" s="1509"/>
      <c r="C19" s="1510"/>
      <c r="D19" s="1511"/>
      <c r="E19" s="1512"/>
      <c r="F19" s="1510"/>
      <c r="G19" s="1510"/>
      <c r="H19" s="1512"/>
      <c r="I19" s="1510"/>
      <c r="J19" s="1510"/>
      <c r="K19" s="1513"/>
      <c r="M19" s="830"/>
    </row>
    <row r="21" spans="1:17" ht="40.5" customHeight="1">
      <c r="A21" s="1872" t="s">
        <v>926</v>
      </c>
      <c r="B21" s="1872"/>
      <c r="C21" s="1872"/>
      <c r="D21" s="1872"/>
      <c r="E21" s="1872"/>
      <c r="F21" s="1872"/>
      <c r="G21" s="1872"/>
      <c r="H21" s="1872"/>
      <c r="I21" s="1872"/>
      <c r="J21" s="1872"/>
      <c r="K21" s="1872"/>
      <c r="L21" s="358"/>
      <c r="M21" s="358"/>
      <c r="N21" s="358"/>
      <c r="O21" s="307"/>
      <c r="P21" s="307"/>
      <c r="Q21" s="307"/>
    </row>
    <row r="22" spans="1:14" ht="39.75" customHeight="1">
      <c r="A22" s="1927" t="s">
        <v>14</v>
      </c>
      <c r="B22" s="1951" t="s">
        <v>52</v>
      </c>
      <c r="C22" s="1939" t="s">
        <v>419</v>
      </c>
      <c r="D22" s="1940"/>
      <c r="E22" s="1941"/>
      <c r="F22" s="1939" t="s">
        <v>468</v>
      </c>
      <c r="G22" s="1940"/>
      <c r="H22" s="1941"/>
      <c r="I22" s="1947" t="s">
        <v>420</v>
      </c>
      <c r="J22" s="1947"/>
      <c r="K22" s="1947"/>
      <c r="L22" s="357"/>
      <c r="M22" s="19"/>
      <c r="N22" s="19"/>
    </row>
    <row r="23" spans="1:11" ht="36" customHeight="1">
      <c r="A23" s="1929"/>
      <c r="B23" s="1952"/>
      <c r="C23" s="1159" t="str">
        <f>C6</f>
        <v>KH 2021</v>
      </c>
      <c r="D23" s="1159" t="str">
        <f>D6</f>
        <v>TH
03 tháng</v>
      </c>
      <c r="E23" s="1159" t="s">
        <v>0</v>
      </c>
      <c r="F23" s="1159" t="str">
        <f>C6</f>
        <v>KH 2021</v>
      </c>
      <c r="G23" s="1159" t="str">
        <f>D6</f>
        <v>TH
03 tháng</v>
      </c>
      <c r="H23" s="1159" t="s">
        <v>0</v>
      </c>
      <c r="I23" s="1159" t="str">
        <f>C6</f>
        <v>KH 2021</v>
      </c>
      <c r="J23" s="1159" t="str">
        <f>D6</f>
        <v>TH
03 tháng</v>
      </c>
      <c r="K23" s="1159" t="s">
        <v>0</v>
      </c>
    </row>
    <row r="24" spans="1:11" ht="22.5" customHeight="1">
      <c r="A24" s="362">
        <v>1</v>
      </c>
      <c r="B24" s="677" t="s">
        <v>106</v>
      </c>
      <c r="C24" s="141">
        <v>5</v>
      </c>
      <c r="D24" s="141">
        <v>2</v>
      </c>
      <c r="E24" s="1497">
        <f aca="true" t="shared" si="5" ref="E24:E30">D24/C24*100</f>
        <v>40</v>
      </c>
      <c r="F24" s="141">
        <v>9</v>
      </c>
      <c r="G24" s="141">
        <v>9</v>
      </c>
      <c r="H24" s="1497">
        <v>100</v>
      </c>
      <c r="I24" s="141">
        <v>100</v>
      </c>
      <c r="J24" s="141">
        <v>98</v>
      </c>
      <c r="K24" s="1497">
        <f aca="true" t="shared" si="6" ref="K24:K30">J24/I24*100</f>
        <v>98</v>
      </c>
    </row>
    <row r="25" spans="1:11" ht="22.5" customHeight="1">
      <c r="A25" s="362">
        <v>2</v>
      </c>
      <c r="B25" s="677" t="s">
        <v>28</v>
      </c>
      <c r="C25" s="141">
        <v>7</v>
      </c>
      <c r="D25" s="141">
        <v>1</v>
      </c>
      <c r="E25" s="1497">
        <f t="shared" si="5"/>
        <v>14.285714285714285</v>
      </c>
      <c r="F25" s="141">
        <v>13</v>
      </c>
      <c r="G25" s="141">
        <v>13</v>
      </c>
      <c r="H25" s="1497">
        <v>100</v>
      </c>
      <c r="I25" s="141">
        <v>130</v>
      </c>
      <c r="J25" s="141">
        <v>127</v>
      </c>
      <c r="K25" s="1497">
        <f t="shared" si="6"/>
        <v>97.6923076923077</v>
      </c>
    </row>
    <row r="26" spans="1:11" ht="22.5" customHeight="1">
      <c r="A26" s="362">
        <v>3</v>
      </c>
      <c r="B26" s="677" t="s">
        <v>286</v>
      </c>
      <c r="C26" s="141">
        <v>12</v>
      </c>
      <c r="D26" s="141">
        <v>3</v>
      </c>
      <c r="E26" s="1497">
        <f t="shared" si="5"/>
        <v>25</v>
      </c>
      <c r="F26" s="141">
        <v>27</v>
      </c>
      <c r="G26" s="141">
        <v>27</v>
      </c>
      <c r="H26" s="1497">
        <v>100</v>
      </c>
      <c r="I26" s="141">
        <v>451</v>
      </c>
      <c r="J26" s="141">
        <v>466</v>
      </c>
      <c r="K26" s="1497">
        <f t="shared" si="6"/>
        <v>103.32594235033258</v>
      </c>
    </row>
    <row r="27" spans="1:11" ht="22.5" customHeight="1">
      <c r="A27" s="362">
        <v>4</v>
      </c>
      <c r="B27" s="677" t="s">
        <v>287</v>
      </c>
      <c r="C27" s="141">
        <v>12</v>
      </c>
      <c r="D27" s="141">
        <v>3</v>
      </c>
      <c r="E27" s="1497">
        <f t="shared" si="5"/>
        <v>25</v>
      </c>
      <c r="F27" s="141">
        <v>19</v>
      </c>
      <c r="G27" s="141">
        <v>19</v>
      </c>
      <c r="H27" s="1497">
        <v>100</v>
      </c>
      <c r="I27" s="141">
        <v>332</v>
      </c>
      <c r="J27" s="141">
        <v>351</v>
      </c>
      <c r="K27" s="1497">
        <f t="shared" si="6"/>
        <v>105.72289156626506</v>
      </c>
    </row>
    <row r="28" spans="1:11" ht="22.5" customHeight="1">
      <c r="A28" s="362">
        <v>5</v>
      </c>
      <c r="B28" s="677" t="s">
        <v>155</v>
      </c>
      <c r="C28" s="141">
        <v>12</v>
      </c>
      <c r="D28" s="141">
        <v>4</v>
      </c>
      <c r="E28" s="1497">
        <f t="shared" si="5"/>
        <v>33.33333333333333</v>
      </c>
      <c r="F28" s="141">
        <v>29</v>
      </c>
      <c r="G28" s="141">
        <v>29</v>
      </c>
      <c r="H28" s="1497">
        <v>100</v>
      </c>
      <c r="I28" s="141">
        <v>437</v>
      </c>
      <c r="J28" s="141">
        <v>440</v>
      </c>
      <c r="K28" s="1497">
        <f t="shared" si="6"/>
        <v>100.68649885583525</v>
      </c>
    </row>
    <row r="29" spans="1:11" ht="22.5" customHeight="1">
      <c r="A29" s="362">
        <v>6</v>
      </c>
      <c r="B29" s="677" t="s">
        <v>54</v>
      </c>
      <c r="C29" s="141">
        <v>12</v>
      </c>
      <c r="D29" s="141">
        <v>6</v>
      </c>
      <c r="E29" s="1497">
        <f t="shared" si="5"/>
        <v>50</v>
      </c>
      <c r="F29" s="141">
        <v>32</v>
      </c>
      <c r="G29" s="141">
        <v>32</v>
      </c>
      <c r="H29" s="1497">
        <v>100</v>
      </c>
      <c r="I29" s="141">
        <v>532</v>
      </c>
      <c r="J29" s="141">
        <v>540</v>
      </c>
      <c r="K29" s="1497">
        <f t="shared" si="6"/>
        <v>101.50375939849626</v>
      </c>
    </row>
    <row r="30" spans="1:11" ht="22.5" customHeight="1">
      <c r="A30" s="362">
        <v>7</v>
      </c>
      <c r="B30" s="677" t="s">
        <v>102</v>
      </c>
      <c r="C30" s="141">
        <v>10</v>
      </c>
      <c r="D30" s="141">
        <v>1</v>
      </c>
      <c r="E30" s="1497">
        <f t="shared" si="5"/>
        <v>10</v>
      </c>
      <c r="F30" s="141">
        <v>16</v>
      </c>
      <c r="G30" s="141">
        <v>16</v>
      </c>
      <c r="H30" s="1497">
        <v>100</v>
      </c>
      <c r="I30" s="141">
        <v>225</v>
      </c>
      <c r="J30" s="141">
        <v>235</v>
      </c>
      <c r="K30" s="1497">
        <f t="shared" si="6"/>
        <v>104.44444444444446</v>
      </c>
    </row>
    <row r="31" spans="1:11" ht="22.5" customHeight="1">
      <c r="A31" s="362">
        <v>8</v>
      </c>
      <c r="B31" s="1504" t="s">
        <v>927</v>
      </c>
      <c r="C31" s="141"/>
      <c r="D31" s="141"/>
      <c r="E31" s="1497"/>
      <c r="F31" s="1505">
        <v>1</v>
      </c>
      <c r="G31" s="1505">
        <v>1</v>
      </c>
      <c r="H31" s="1506"/>
      <c r="I31" s="141"/>
      <c r="J31" s="1505"/>
      <c r="K31" s="1497"/>
    </row>
    <row r="32" spans="1:11" ht="22.5" customHeight="1">
      <c r="A32" s="992">
        <v>9</v>
      </c>
      <c r="B32" s="1489" t="s">
        <v>790</v>
      </c>
      <c r="C32" s="1507">
        <v>0</v>
      </c>
      <c r="D32" s="1507">
        <v>0</v>
      </c>
      <c r="E32" s="1507">
        <v>0</v>
      </c>
      <c r="F32" s="1500">
        <v>1</v>
      </c>
      <c r="G32" s="1500">
        <v>1</v>
      </c>
      <c r="H32" s="1499">
        <v>100</v>
      </c>
      <c r="I32" s="1500">
        <v>10</v>
      </c>
      <c r="J32" s="1500">
        <v>30</v>
      </c>
      <c r="K32" s="1507">
        <v>0</v>
      </c>
    </row>
    <row r="33" spans="1:11" ht="22.5" customHeight="1">
      <c r="A33" s="1944" t="s">
        <v>292</v>
      </c>
      <c r="B33" s="1945"/>
      <c r="C33" s="1508">
        <f>SUM(C24:C32)</f>
        <v>70</v>
      </c>
      <c r="D33" s="1508">
        <f>SUM(D24:D32)</f>
        <v>20</v>
      </c>
      <c r="E33" s="1502">
        <f>D33/C33*100</f>
        <v>28.57142857142857</v>
      </c>
      <c r="F33" s="1508">
        <f>SUM(F24:F32)</f>
        <v>147</v>
      </c>
      <c r="G33" s="1508">
        <f>SUM(G24:G32)</f>
        <v>147</v>
      </c>
      <c r="H33" s="1502">
        <f>G33/F33*100</f>
        <v>100</v>
      </c>
      <c r="I33" s="1490">
        <f>SUM(I24:I32)</f>
        <v>2217</v>
      </c>
      <c r="J33" s="1490">
        <f>SUM(J24:J32)</f>
        <v>2287</v>
      </c>
      <c r="K33" s="1491">
        <f>J33/I33*100</f>
        <v>103.1574199368516</v>
      </c>
    </row>
    <row r="35" spans="1:17" ht="19.5" customHeight="1">
      <c r="A35" s="314"/>
      <c r="B35" s="1503"/>
      <c r="C35" s="314"/>
      <c r="D35" s="314"/>
      <c r="E35" s="314"/>
      <c r="F35" s="314"/>
      <c r="G35" s="314"/>
      <c r="H35" s="314"/>
      <c r="I35" s="702"/>
      <c r="J35" s="702"/>
      <c r="K35" s="702"/>
      <c r="L35" s="199"/>
      <c r="M35" s="199"/>
      <c r="N35" s="199"/>
      <c r="O35" s="199"/>
      <c r="P35" s="199"/>
      <c r="Q35" s="11"/>
    </row>
    <row r="36" spans="1:17" ht="15.75">
      <c r="A36" s="314"/>
      <c r="B36" s="314"/>
      <c r="C36" s="314"/>
      <c r="D36" s="314"/>
      <c r="E36" s="314"/>
      <c r="F36" s="314"/>
      <c r="G36" s="314"/>
      <c r="H36" s="314"/>
      <c r="I36" s="702"/>
      <c r="J36" s="702"/>
      <c r="K36" s="702"/>
      <c r="L36" s="199"/>
      <c r="M36" s="199"/>
      <c r="N36" s="199"/>
      <c r="O36" s="199"/>
      <c r="P36" s="199"/>
      <c r="Q36" s="11"/>
    </row>
    <row r="37" spans="9:16" ht="15.75">
      <c r="I37" s="238"/>
      <c r="J37" s="238"/>
      <c r="K37" s="238"/>
      <c r="L37" s="145"/>
      <c r="M37" s="145"/>
      <c r="N37" s="145"/>
      <c r="O37" s="145"/>
      <c r="P37" s="145"/>
    </row>
  </sheetData>
  <sheetProtection/>
  <mergeCells count="15">
    <mergeCell ref="A21:K21"/>
    <mergeCell ref="C4:E5"/>
    <mergeCell ref="F4:H5"/>
    <mergeCell ref="A33:B33"/>
    <mergeCell ref="B22:B23"/>
    <mergeCell ref="I22:K22"/>
    <mergeCell ref="F22:H22"/>
    <mergeCell ref="C22:E22"/>
    <mergeCell ref="A22:A23"/>
    <mergeCell ref="A1:K1"/>
    <mergeCell ref="I4:K5"/>
    <mergeCell ref="A15:B15"/>
    <mergeCell ref="A3:A6"/>
    <mergeCell ref="B3:B6"/>
    <mergeCell ref="C3:K3"/>
  </mergeCells>
  <printOptions/>
  <pageMargins left="0.83" right="0.2" top="0.72" bottom="0.84" header="0.5" footer="0.5"/>
  <pageSetup horizontalDpi="600" verticalDpi="600" orientation="landscape" paperSize="9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zoomScale="90" zoomScaleNormal="90" zoomScalePageLayoutView="0" workbookViewId="0" topLeftCell="A1">
      <selection activeCell="M9" sqref="M9"/>
    </sheetView>
  </sheetViews>
  <sheetFormatPr defaultColWidth="8.796875" defaultRowHeight="15"/>
  <cols>
    <col min="1" max="1" width="4.5" style="0" customWidth="1"/>
    <col min="2" max="2" width="19.59765625" style="0" customWidth="1"/>
    <col min="3" max="3" width="6.19921875" style="0" customWidth="1"/>
    <col min="4" max="4" width="7.09765625" style="0" customWidth="1"/>
    <col min="5" max="5" width="7.59765625" style="0" customWidth="1"/>
    <col min="6" max="6" width="5.19921875" style="0" customWidth="1"/>
    <col min="7" max="7" width="7.8984375" style="0" customWidth="1"/>
    <col min="8" max="8" width="6.59765625" style="0" customWidth="1"/>
    <col min="9" max="9" width="7.3984375" style="0" customWidth="1"/>
    <col min="10" max="10" width="7.8984375" style="0" customWidth="1"/>
    <col min="11" max="11" width="7" style="0" customWidth="1"/>
    <col min="12" max="12" width="6.8984375" style="0" customWidth="1"/>
    <col min="13" max="13" width="8.19921875" style="0" customWidth="1"/>
    <col min="14" max="14" width="7.5" style="0" customWidth="1"/>
    <col min="15" max="16" width="7.59765625" style="0" customWidth="1"/>
    <col min="17" max="17" width="6.59765625" style="0" customWidth="1"/>
  </cols>
  <sheetData>
    <row r="1" spans="1:17" s="10" customFormat="1" ht="31.5" customHeight="1">
      <c r="A1" s="1953" t="s">
        <v>771</v>
      </c>
      <c r="B1" s="1953"/>
      <c r="C1" s="1953"/>
      <c r="D1" s="1953"/>
      <c r="E1" s="1953"/>
      <c r="F1" s="1953"/>
      <c r="G1" s="1953"/>
      <c r="H1" s="1953"/>
      <c r="I1" s="1953"/>
      <c r="J1" s="1953"/>
      <c r="K1" s="1953"/>
      <c r="L1" s="1953"/>
      <c r="M1" s="1953"/>
      <c r="N1" s="1953"/>
      <c r="O1" s="1953"/>
      <c r="P1" s="1953"/>
      <c r="Q1" s="1953"/>
    </row>
    <row r="2" ht="18">
      <c r="A2" s="4"/>
    </row>
    <row r="3" ht="18">
      <c r="A3" s="5"/>
    </row>
    <row r="4" spans="1:17" ht="45.75" customHeight="1">
      <c r="A4" s="1960" t="s">
        <v>14</v>
      </c>
      <c r="B4" s="1957" t="s">
        <v>37</v>
      </c>
      <c r="C4" s="1954" t="s">
        <v>422</v>
      </c>
      <c r="D4" s="1955"/>
      <c r="E4" s="1955"/>
      <c r="F4" s="1954" t="s">
        <v>424</v>
      </c>
      <c r="G4" s="1955"/>
      <c r="H4" s="1956"/>
      <c r="I4" s="1954" t="s">
        <v>423</v>
      </c>
      <c r="J4" s="1955"/>
      <c r="K4" s="1956"/>
      <c r="L4" s="1954" t="s">
        <v>425</v>
      </c>
      <c r="M4" s="1955"/>
      <c r="N4" s="1956"/>
      <c r="O4" s="1957" t="s">
        <v>198</v>
      </c>
      <c r="P4" s="1957"/>
      <c r="Q4" s="1957"/>
    </row>
    <row r="5" spans="1:17" ht="46.5" customHeight="1">
      <c r="A5" s="1960"/>
      <c r="B5" s="1961"/>
      <c r="C5" s="939" t="s">
        <v>772</v>
      </c>
      <c r="D5" s="989" t="s">
        <v>770</v>
      </c>
      <c r="E5" s="21" t="s">
        <v>0</v>
      </c>
      <c r="F5" s="1022" t="s">
        <v>772</v>
      </c>
      <c r="G5" s="1021" t="s">
        <v>770</v>
      </c>
      <c r="H5" s="21" t="s">
        <v>0</v>
      </c>
      <c r="I5" s="1022" t="s">
        <v>772</v>
      </c>
      <c r="J5" s="1021" t="s">
        <v>770</v>
      </c>
      <c r="K5" s="560" t="s">
        <v>0</v>
      </c>
      <c r="L5" s="1022" t="s">
        <v>772</v>
      </c>
      <c r="M5" s="1021" t="s">
        <v>770</v>
      </c>
      <c r="N5" s="560" t="s">
        <v>0</v>
      </c>
      <c r="O5" s="1022" t="s">
        <v>772</v>
      </c>
      <c r="P5" s="1021" t="s">
        <v>770</v>
      </c>
      <c r="Q5" s="560" t="s">
        <v>0</v>
      </c>
    </row>
    <row r="6" spans="1:17" ht="33.75" customHeight="1">
      <c r="A6" s="184">
        <v>1</v>
      </c>
      <c r="B6" s="185" t="s">
        <v>421</v>
      </c>
      <c r="C6" s="187">
        <v>0</v>
      </c>
      <c r="D6" s="186">
        <v>0</v>
      </c>
      <c r="E6" s="188">
        <v>0</v>
      </c>
      <c r="F6" s="308">
        <v>0</v>
      </c>
      <c r="G6" s="308">
        <v>0</v>
      </c>
      <c r="H6" s="308">
        <v>0</v>
      </c>
      <c r="I6" s="187">
        <v>0</v>
      </c>
      <c r="J6" s="308">
        <v>0</v>
      </c>
      <c r="K6" s="187">
        <v>0</v>
      </c>
      <c r="L6" s="187">
        <v>0</v>
      </c>
      <c r="M6" s="308">
        <v>0</v>
      </c>
      <c r="N6" s="187">
        <v>0</v>
      </c>
      <c r="O6" s="187">
        <v>0</v>
      </c>
      <c r="P6" s="187">
        <v>0</v>
      </c>
      <c r="Q6" s="187">
        <v>0</v>
      </c>
    </row>
    <row r="7" spans="1:17" ht="33.75" customHeight="1">
      <c r="A7" s="189">
        <v>2</v>
      </c>
      <c r="B7" s="159" t="s">
        <v>97</v>
      </c>
      <c r="C7" s="190">
        <v>0</v>
      </c>
      <c r="D7" s="190">
        <v>0</v>
      </c>
      <c r="E7" s="193">
        <v>0</v>
      </c>
      <c r="F7" s="828">
        <v>1</v>
      </c>
      <c r="G7" s="828">
        <v>1</v>
      </c>
      <c r="H7" s="839">
        <f>G7/F7*100</f>
        <v>100</v>
      </c>
      <c r="I7" s="191">
        <v>4</v>
      </c>
      <c r="J7" s="828">
        <v>4</v>
      </c>
      <c r="K7" s="193">
        <v>100</v>
      </c>
      <c r="L7" s="191">
        <v>4</v>
      </c>
      <c r="M7" s="828">
        <v>4</v>
      </c>
      <c r="N7" s="193">
        <f>M7/L7*100</f>
        <v>100</v>
      </c>
      <c r="O7" s="191">
        <v>0</v>
      </c>
      <c r="P7" s="191">
        <v>0</v>
      </c>
      <c r="Q7" s="191">
        <v>0</v>
      </c>
    </row>
    <row r="8" spans="1:17" ht="33.75" customHeight="1">
      <c r="A8" s="189">
        <v>3</v>
      </c>
      <c r="B8" s="159" t="s">
        <v>100</v>
      </c>
      <c r="C8" s="190">
        <v>2</v>
      </c>
      <c r="D8" s="190">
        <v>0</v>
      </c>
      <c r="E8" s="190">
        <v>0</v>
      </c>
      <c r="F8" s="828">
        <v>0</v>
      </c>
      <c r="G8" s="828">
        <v>0</v>
      </c>
      <c r="H8" s="839"/>
      <c r="I8" s="191">
        <v>6</v>
      </c>
      <c r="J8" s="828">
        <v>6</v>
      </c>
      <c r="K8" s="193">
        <v>100</v>
      </c>
      <c r="L8" s="191">
        <v>6</v>
      </c>
      <c r="M8" s="828">
        <v>6</v>
      </c>
      <c r="N8" s="193">
        <f aca="true" t="shared" si="0" ref="N8:N13">M8/L8*100</f>
        <v>100</v>
      </c>
      <c r="O8" s="191">
        <v>0</v>
      </c>
      <c r="P8" s="191">
        <v>0</v>
      </c>
      <c r="Q8" s="191">
        <v>0</v>
      </c>
    </row>
    <row r="9" spans="1:17" ht="33.75" customHeight="1">
      <c r="A9" s="189">
        <v>4</v>
      </c>
      <c r="B9" s="159" t="s">
        <v>98</v>
      </c>
      <c r="C9" s="191">
        <v>1</v>
      </c>
      <c r="D9" s="191">
        <v>1</v>
      </c>
      <c r="E9" s="831">
        <f>D9/C9*100</f>
        <v>100</v>
      </c>
      <c r="F9" s="191">
        <v>1</v>
      </c>
      <c r="G9" s="191">
        <v>1</v>
      </c>
      <c r="H9" s="839">
        <f>G9/F9*100</f>
        <v>100</v>
      </c>
      <c r="I9" s="191">
        <v>24</v>
      </c>
      <c r="J9" s="828">
        <v>24</v>
      </c>
      <c r="K9" s="193">
        <v>100</v>
      </c>
      <c r="L9" s="191">
        <v>26</v>
      </c>
      <c r="M9" s="828">
        <v>26</v>
      </c>
      <c r="N9" s="193">
        <f t="shared" si="0"/>
        <v>100</v>
      </c>
      <c r="O9" s="191">
        <v>0</v>
      </c>
      <c r="P9" s="191">
        <v>0</v>
      </c>
      <c r="Q9" s="191">
        <v>0</v>
      </c>
    </row>
    <row r="10" spans="1:17" ht="33.75" customHeight="1">
      <c r="A10" s="189">
        <v>5</v>
      </c>
      <c r="B10" s="159" t="s">
        <v>94</v>
      </c>
      <c r="C10" s="1020">
        <v>0</v>
      </c>
      <c r="D10" s="828">
        <v>0</v>
      </c>
      <c r="E10" s="1020">
        <v>0</v>
      </c>
      <c r="F10" s="191">
        <v>1</v>
      </c>
      <c r="G10" s="828">
        <v>1</v>
      </c>
      <c r="H10" s="839">
        <f>G10/F10*100</f>
        <v>100</v>
      </c>
      <c r="I10" s="191">
        <v>2</v>
      </c>
      <c r="J10" s="828">
        <v>2</v>
      </c>
      <c r="K10" s="193">
        <v>100</v>
      </c>
      <c r="L10" s="191">
        <v>4</v>
      </c>
      <c r="M10" s="828">
        <v>3</v>
      </c>
      <c r="N10" s="193">
        <f t="shared" si="0"/>
        <v>75</v>
      </c>
      <c r="O10" s="191">
        <v>1</v>
      </c>
      <c r="P10" s="191">
        <v>0</v>
      </c>
      <c r="Q10" s="831">
        <f>P10/O10*100</f>
        <v>0</v>
      </c>
    </row>
    <row r="11" spans="1:17" ht="33.75" customHeight="1">
      <c r="A11" s="189">
        <v>6</v>
      </c>
      <c r="B11" s="159" t="s">
        <v>147</v>
      </c>
      <c r="C11" s="191">
        <v>0</v>
      </c>
      <c r="D11" s="191">
        <v>1</v>
      </c>
      <c r="E11" s="191">
        <v>0</v>
      </c>
      <c r="F11" s="191">
        <v>0</v>
      </c>
      <c r="G11" s="190">
        <v>0</v>
      </c>
      <c r="H11" s="839"/>
      <c r="I11" s="191">
        <v>4</v>
      </c>
      <c r="J11" s="828">
        <v>4</v>
      </c>
      <c r="K11" s="193">
        <v>100</v>
      </c>
      <c r="L11" s="191">
        <v>4</v>
      </c>
      <c r="M11" s="828">
        <v>5</v>
      </c>
      <c r="N11" s="193">
        <f t="shared" si="0"/>
        <v>125</v>
      </c>
      <c r="O11" s="191">
        <v>0</v>
      </c>
      <c r="P11" s="191">
        <v>0</v>
      </c>
      <c r="Q11" s="191">
        <v>0</v>
      </c>
    </row>
    <row r="12" spans="1:17" ht="33.75" customHeight="1">
      <c r="A12" s="832">
        <v>7</v>
      </c>
      <c r="B12" s="317" t="s">
        <v>38</v>
      </c>
      <c r="C12" s="833">
        <v>0</v>
      </c>
      <c r="D12" s="829">
        <v>0</v>
      </c>
      <c r="E12" s="829">
        <v>0</v>
      </c>
      <c r="F12" s="833">
        <v>0</v>
      </c>
      <c r="G12" s="834">
        <v>0</v>
      </c>
      <c r="H12" s="840"/>
      <c r="I12" s="833">
        <v>3</v>
      </c>
      <c r="J12" s="829">
        <v>3</v>
      </c>
      <c r="K12" s="197">
        <v>100</v>
      </c>
      <c r="L12" s="833">
        <v>3</v>
      </c>
      <c r="M12" s="834">
        <v>3</v>
      </c>
      <c r="N12" s="197">
        <f t="shared" si="0"/>
        <v>100</v>
      </c>
      <c r="O12" s="833">
        <v>0</v>
      </c>
      <c r="P12" s="833">
        <v>0</v>
      </c>
      <c r="Q12" s="833">
        <v>0</v>
      </c>
    </row>
    <row r="13" spans="1:17" ht="33.75" customHeight="1">
      <c r="A13" s="1958" t="s">
        <v>13</v>
      </c>
      <c r="B13" s="1959"/>
      <c r="C13" s="192">
        <f>C6+C7+C8+C9+C10+C11+C12</f>
        <v>3</v>
      </c>
      <c r="D13" s="258">
        <f>D6+D7+D8+D9+D10+D11+D12</f>
        <v>2</v>
      </c>
      <c r="E13" s="205">
        <f>D13/C13*100</f>
        <v>66.66666666666666</v>
      </c>
      <c r="F13" s="204">
        <f>F6+F7+F8+F9+F10+F11+F12</f>
        <v>3</v>
      </c>
      <c r="G13" s="204">
        <f>G6+G7+G8+G9+G10+G11+G12</f>
        <v>3</v>
      </c>
      <c r="H13" s="841">
        <f>G13/F13*100</f>
        <v>100</v>
      </c>
      <c r="I13" s="192">
        <f>I6+I7+I8+I9+I10+I11+I12</f>
        <v>43</v>
      </c>
      <c r="J13" s="192">
        <f>J6+J7+J8+J9+J10+J11+J12</f>
        <v>43</v>
      </c>
      <c r="K13" s="453">
        <f>J13/I13*100</f>
        <v>100</v>
      </c>
      <c r="L13" s="192">
        <f>L6+L7+L8+L9+L10+L11+L12</f>
        <v>47</v>
      </c>
      <c r="M13" s="192">
        <f>M6+M7+M8+M9+M10+M11+M12</f>
        <v>47</v>
      </c>
      <c r="N13" s="198">
        <f t="shared" si="0"/>
        <v>100</v>
      </c>
      <c r="O13" s="192">
        <f>SUM(O6:O12)</f>
        <v>1</v>
      </c>
      <c r="P13" s="192">
        <f>SUM(P6:P12)</f>
        <v>0</v>
      </c>
      <c r="Q13" s="198">
        <f>P13/O13*100</f>
        <v>0</v>
      </c>
    </row>
    <row r="14" spans="1:1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8">
      <c r="A15" s="6"/>
    </row>
    <row r="16" ht="18">
      <c r="A16" s="6"/>
    </row>
  </sheetData>
  <sheetProtection/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rintOptions/>
  <pageMargins left="0.43" right="0.25" top="0.9" bottom="1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Administrator</cp:lastModifiedBy>
  <cp:lastPrinted>2021-04-15T01:20:15Z</cp:lastPrinted>
  <dcterms:created xsi:type="dcterms:W3CDTF">2010-05-14T09:09:25Z</dcterms:created>
  <dcterms:modified xsi:type="dcterms:W3CDTF">2021-04-15T01:21:43Z</dcterms:modified>
  <cp:category/>
  <cp:version/>
  <cp:contentType/>
  <cp:contentStatus/>
</cp:coreProperties>
</file>